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300" windowWidth="21840" windowHeight="12405" activeTab="2"/>
  </bookViews>
  <sheets>
    <sheet name="garden swing" sheetId="5" r:id="rId1"/>
    <sheet name="folding bed" sheetId="6" r:id="rId2"/>
    <sheet name="set of furniture" sheetId="4" r:id="rId3"/>
    <sheet name="chaise lounge, folding chair" sheetId="2" r:id="rId4"/>
  </sheets>
  <definedNames>
    <definedName name="_xlnm._FilterDatabase" localSheetId="3" hidden="1">'chaise lounge, folding chair'!$A$11:$P$11</definedName>
    <definedName name="_xlnm._FilterDatabase" localSheetId="1" hidden="1">'folding bed'!$A$9:$N$9</definedName>
    <definedName name="_xlnm._FilterDatabase" localSheetId="0" hidden="1">'garden swing'!$A$11:$P$11</definedName>
  </definedNames>
  <calcPr calcId="124519"/>
</workbook>
</file>

<file path=xl/calcChain.xml><?xml version="1.0" encoding="utf-8"?>
<calcChain xmlns="http://schemas.openxmlformats.org/spreadsheetml/2006/main">
  <c r="U20" i="2"/>
  <c r="U19"/>
  <c r="U18"/>
  <c r="U17"/>
  <c r="U16"/>
  <c r="S15"/>
  <c r="T15"/>
  <c r="S16"/>
  <c r="T16"/>
  <c r="S17"/>
  <c r="T17"/>
  <c r="S18"/>
  <c r="T18"/>
  <c r="S19"/>
  <c r="T19"/>
  <c r="S20"/>
  <c r="T20"/>
  <c r="S13"/>
  <c r="T13"/>
  <c r="S14"/>
  <c r="T14"/>
  <c r="U13"/>
  <c r="T12"/>
  <c r="S12"/>
  <c r="U12"/>
  <c r="U18" i="4"/>
  <c r="U19"/>
  <c r="S19"/>
  <c r="T19"/>
  <c r="S20"/>
  <c r="T20"/>
  <c r="T18"/>
  <c r="S18"/>
  <c r="T19" i="6"/>
  <c r="T17"/>
  <c r="T16"/>
  <c r="T15"/>
  <c r="T14"/>
  <c r="T13"/>
  <c r="T12"/>
  <c r="Q11"/>
  <c r="R11"/>
  <c r="Q12"/>
  <c r="R12"/>
  <c r="Q13"/>
  <c r="R13"/>
  <c r="Q14"/>
  <c r="R14"/>
  <c r="Q15"/>
  <c r="R15"/>
  <c r="Q16"/>
  <c r="R16"/>
  <c r="Q17"/>
  <c r="R17"/>
  <c r="Q18"/>
  <c r="R18"/>
  <c r="Q19"/>
  <c r="R19"/>
  <c r="R10"/>
  <c r="Q10"/>
  <c r="T10"/>
  <c r="Z32" i="5"/>
  <c r="Z31"/>
  <c r="W32"/>
  <c r="X32"/>
  <c r="W33"/>
  <c r="X33"/>
  <c r="W34"/>
  <c r="X34"/>
  <c r="W30"/>
  <c r="X30"/>
  <c r="W31"/>
  <c r="X31"/>
  <c r="Z30"/>
  <c r="Z29"/>
  <c r="Z28"/>
  <c r="W28"/>
  <c r="X28"/>
  <c r="W29"/>
  <c r="X29"/>
  <c r="Z27"/>
  <c r="Z26"/>
  <c r="Z25"/>
  <c r="W26"/>
  <c r="X26"/>
  <c r="W27"/>
  <c r="X27"/>
  <c r="Z24"/>
  <c r="Z23"/>
  <c r="Z22"/>
  <c r="Z21"/>
  <c r="Z20"/>
  <c r="Z19"/>
  <c r="W23"/>
  <c r="X23"/>
  <c r="W24"/>
  <c r="X24"/>
  <c r="W25"/>
  <c r="X25"/>
  <c r="W20"/>
  <c r="X20"/>
  <c r="W21"/>
  <c r="X21"/>
  <c r="W22"/>
  <c r="X22"/>
  <c r="W19"/>
  <c r="X19"/>
  <c r="Z17"/>
  <c r="Z16"/>
  <c r="W15"/>
  <c r="X15"/>
  <c r="W16"/>
  <c r="X16"/>
  <c r="W17"/>
  <c r="X17"/>
  <c r="W18"/>
  <c r="X18"/>
  <c r="Z15"/>
  <c r="Z14"/>
  <c r="W14"/>
  <c r="X14"/>
  <c r="Z12"/>
  <c r="X13"/>
  <c r="W13"/>
  <c r="X12"/>
  <c r="W12"/>
</calcChain>
</file>

<file path=xl/sharedStrings.xml><?xml version="1.0" encoding="utf-8"?>
<sst xmlns="http://schemas.openxmlformats.org/spreadsheetml/2006/main" count="591" uniqueCount="190">
  <si>
    <t>х</t>
  </si>
  <si>
    <t>Picture</t>
  </si>
  <si>
    <t>Length</t>
  </si>
  <si>
    <t>Overall dimensions</t>
  </si>
  <si>
    <t>Width/Depth</t>
  </si>
  <si>
    <t>Height</t>
  </si>
  <si>
    <t>Product weight, kg</t>
  </si>
  <si>
    <t>Characteristics of the metal frame</t>
  </si>
  <si>
    <t>Maximum load, kg</t>
  </si>
  <si>
    <t>Thickness of pipe, mm</t>
  </si>
  <si>
    <t>Diameter of the support pipe, mm</t>
  </si>
  <si>
    <t>Characteristics of the soft elements</t>
  </si>
  <si>
    <t>Filler of soft elements</t>
  </si>
  <si>
    <t>Thickness of mattress, cm</t>
  </si>
  <si>
    <t>Country of origin</t>
  </si>
  <si>
    <t>yes</t>
  </si>
  <si>
    <t>no</t>
  </si>
  <si>
    <t>45% polyester, 55% cotton, density 108-111 g/m2.</t>
  </si>
  <si>
    <t>Belarus</t>
  </si>
  <si>
    <t>Type of seat base (fabric or metal grid)</t>
  </si>
  <si>
    <t>Fabric of soft elements, composition</t>
  </si>
  <si>
    <t xml:space="preserve">Name and Description </t>
  </si>
  <si>
    <r>
      <t>Open Joint Stock Company "Olsa" (JSC «Olsa»)</t>
    </r>
    <r>
      <rPr>
        <b/>
        <sz val="16"/>
        <color theme="1"/>
        <rFont val="Times New Roman"/>
        <family val="1"/>
        <charset val="204"/>
      </rPr>
      <t xml:space="preserve"> </t>
    </r>
  </si>
  <si>
    <t>23, Karl Marx Str., Mogilev, 212030, Belarus</t>
  </si>
  <si>
    <t>fax: + 375 (222) 22-98-89,  tel. + 375 (222) 25-34-68, 31-04-96</t>
  </si>
  <si>
    <t>The prices for product are negotiable and depend on volumes and conditions of delivery (FCA, CPT), conditions of payment,  changes in packaging and so forth</t>
  </si>
  <si>
    <t>Dimensions seat</t>
  </si>
  <si>
    <t>Dimensions backrest</t>
  </si>
  <si>
    <t>Backrest adjustment</t>
  </si>
  <si>
    <r>
      <t xml:space="preserve">Chaise lounge </t>
    </r>
    <r>
      <rPr>
        <b/>
        <sz val="12"/>
        <rFont val="Times New Roman"/>
        <family val="1"/>
        <charset val="204"/>
      </rPr>
      <t xml:space="preserve">ALBERTO-2  </t>
    </r>
  </si>
  <si>
    <r>
      <t xml:space="preserve">Chaise lounge </t>
    </r>
    <r>
      <rPr>
        <b/>
        <sz val="12"/>
        <rFont val="Times New Roman"/>
        <family val="1"/>
        <charset val="204"/>
      </rPr>
      <t>ALBERTO</t>
    </r>
  </si>
  <si>
    <t>Seat-90; Backrest-20; Foot section-10</t>
  </si>
  <si>
    <t>spring snake</t>
  </si>
  <si>
    <t>shift foam</t>
  </si>
  <si>
    <r>
      <t xml:space="preserve">Chaise lounge </t>
    </r>
    <r>
      <rPr>
        <b/>
        <sz val="12"/>
        <rFont val="Times New Roman"/>
        <family val="1"/>
        <charset val="204"/>
      </rPr>
      <t xml:space="preserve">ALBERTO-3  </t>
    </r>
  </si>
  <si>
    <r>
      <t xml:space="preserve">Chaise longue </t>
    </r>
    <r>
      <rPr>
        <b/>
        <sz val="12"/>
        <rFont val="Times New Roman"/>
        <family val="1"/>
        <charset val="204"/>
      </rPr>
      <t>ALBERTO-2</t>
    </r>
    <r>
      <rPr>
        <sz val="12"/>
        <rFont val="Times New Roman"/>
        <family val="1"/>
        <charset val="204"/>
      </rPr>
      <t>, soft element decor with tufted</t>
    </r>
  </si>
  <si>
    <t>sheet foam 5 cm  +   sintepon            2 cm</t>
  </si>
  <si>
    <t>460x537</t>
  </si>
  <si>
    <t>460x887</t>
  </si>
  <si>
    <t>430x462</t>
  </si>
  <si>
    <t>430x768</t>
  </si>
  <si>
    <r>
      <t xml:space="preserve">Chaise longue </t>
    </r>
    <r>
      <rPr>
        <b/>
        <sz val="12"/>
        <rFont val="Times New Roman"/>
        <family val="1"/>
        <charset val="204"/>
      </rPr>
      <t>LEONARDO</t>
    </r>
  </si>
  <si>
    <t>440x510</t>
  </si>
  <si>
    <t>716x510</t>
  </si>
  <si>
    <t>32x16</t>
  </si>
  <si>
    <t xml:space="preserve">sheet foam </t>
  </si>
  <si>
    <r>
      <t xml:space="preserve">Sunbed chair </t>
    </r>
    <r>
      <rPr>
        <b/>
        <sz val="12"/>
        <rFont val="Times New Roman"/>
        <family val="1"/>
        <charset val="204"/>
      </rPr>
      <t>TAHITI</t>
    </r>
  </si>
  <si>
    <t>Seat-70; Backrest-40; Foot section-10</t>
  </si>
  <si>
    <t>textilene fabric</t>
  </si>
  <si>
    <t>textilene</t>
  </si>
  <si>
    <t>x</t>
  </si>
  <si>
    <r>
      <t xml:space="preserve">Sunbed chair </t>
    </r>
    <r>
      <rPr>
        <b/>
        <sz val="12"/>
        <rFont val="Times New Roman"/>
        <family val="1"/>
        <charset val="204"/>
      </rPr>
      <t>LAGUNA</t>
    </r>
  </si>
  <si>
    <r>
      <t xml:space="preserve">Folding chair </t>
    </r>
    <r>
      <rPr>
        <b/>
        <sz val="12"/>
        <rFont val="Times New Roman"/>
        <family val="1"/>
        <charset val="204"/>
      </rPr>
      <t>FOLVARK</t>
    </r>
  </si>
  <si>
    <t>460x512</t>
  </si>
  <si>
    <t>412x477</t>
  </si>
  <si>
    <t xml:space="preserve">Seat-100; Backrest-40; </t>
  </si>
  <si>
    <t xml:space="preserve">polypropylene fabric </t>
  </si>
  <si>
    <r>
      <t xml:space="preserve">Folding chair </t>
    </r>
    <r>
      <rPr>
        <b/>
        <sz val="12"/>
        <rFont val="Times New Roman"/>
        <family val="1"/>
        <charset val="204"/>
      </rPr>
      <t>VOYAGE</t>
    </r>
  </si>
  <si>
    <t xml:space="preserve">Seat-160; Backrest-40; </t>
  </si>
  <si>
    <t>fabric with film coating</t>
  </si>
  <si>
    <t>Price Net Net (excl. VAT, transport), (FCA-Mogilev) USD</t>
  </si>
  <si>
    <t xml:space="preserve">  www.olsa.by</t>
  </si>
  <si>
    <t>Price list</t>
  </si>
  <si>
    <t>The completeness and the dimensions of 1 unit of the product (mm)</t>
  </si>
  <si>
    <t>№</t>
  </si>
  <si>
    <t>Supplier's code</t>
  </si>
  <si>
    <t>Table</t>
  </si>
  <si>
    <t>Sofa or bench</t>
  </si>
  <si>
    <t xml:space="preserve">Chair </t>
  </si>
  <si>
    <t>Ottoman</t>
  </si>
  <si>
    <t>Adjusting the backrest</t>
  </si>
  <si>
    <t>Set of metal furniture "Gloria"</t>
  </si>
  <si>
    <t>1 pcs., 1000х500х555 mm</t>
  </si>
  <si>
    <t>1 pcs., 1768х572х910 mm</t>
  </si>
  <si>
    <t>2 pcs., 628х572х910 mm</t>
  </si>
  <si>
    <t>2 pcs., 520х475х440 mm</t>
  </si>
  <si>
    <t>25; 18</t>
  </si>
  <si>
    <t>1,5; 1,0</t>
  </si>
  <si>
    <t>metal slats</t>
  </si>
  <si>
    <t>40% polyester, 60% cotton, density 220-230 g/m3</t>
  </si>
  <si>
    <t>sheet foam</t>
  </si>
  <si>
    <t>1 pcs. 1200х690х750 mm</t>
  </si>
  <si>
    <t>2 pcs., 1200х586х780 mm</t>
  </si>
  <si>
    <t>40х20</t>
  </si>
  <si>
    <t>wood treated</t>
  </si>
  <si>
    <t>metal grid</t>
  </si>
  <si>
    <t>Water repellent canopy, yes / no</t>
  </si>
  <si>
    <t>The model is unfolded to the horizontal position (yes / no)</t>
  </si>
  <si>
    <t>Presence of soft armrests or pillows (yes / no)</t>
  </si>
  <si>
    <t>The presence of mosquito net (yes / no)</t>
  </si>
  <si>
    <t>The presence of cupholders (yes / no)</t>
  </si>
  <si>
    <t>The presence of the lantern (yes / no)</t>
  </si>
  <si>
    <t>Fabric  polypropylene</t>
  </si>
  <si>
    <t>airfoam</t>
  </si>
  <si>
    <t>c900</t>
  </si>
  <si>
    <r>
      <t xml:space="preserve">Three-seater garden swing </t>
    </r>
    <r>
      <rPr>
        <b/>
        <sz val="12"/>
        <rFont val="Times New Roman"/>
        <family val="1"/>
        <charset val="204"/>
      </rPr>
      <t xml:space="preserve">"BARI"  </t>
    </r>
  </si>
  <si>
    <t>crumb foam</t>
  </si>
  <si>
    <t>c919: c920</t>
  </si>
  <si>
    <r>
      <t xml:space="preserve">Three-seater garden swing </t>
    </r>
    <r>
      <rPr>
        <b/>
        <sz val="12"/>
        <rFont val="Times New Roman"/>
        <family val="1"/>
        <charset val="204"/>
      </rPr>
      <t xml:space="preserve">"MARTINELLA"    </t>
    </r>
  </si>
  <si>
    <t>c809</t>
  </si>
  <si>
    <r>
      <t>Three-seater garden swing "</t>
    </r>
    <r>
      <rPr>
        <b/>
        <sz val="12"/>
        <rFont val="Times New Roman"/>
        <family val="1"/>
        <charset val="204"/>
      </rPr>
      <t>Standart NOVA</t>
    </r>
    <r>
      <rPr>
        <sz val="12"/>
        <rFont val="Times New Roman"/>
        <family val="1"/>
        <charset val="204"/>
      </rPr>
      <t>" Backrest  Adjusting: by the chain links at the desired angle.</t>
    </r>
  </si>
  <si>
    <t>Metal grid</t>
  </si>
  <si>
    <t>с812</t>
  </si>
  <si>
    <r>
      <t xml:space="preserve">Three-seater garden swing </t>
    </r>
    <r>
      <rPr>
        <b/>
        <sz val="12"/>
        <rFont val="Times New Roman"/>
        <family val="1"/>
        <charset val="204"/>
      </rPr>
      <t xml:space="preserve">"RITSA" </t>
    </r>
    <r>
      <rPr>
        <sz val="12"/>
        <rFont val="Times New Roman"/>
        <family val="1"/>
        <charset val="204"/>
      </rPr>
      <t xml:space="preserve">                           Backrest  Adjusting: by the chain links at the desired angle.</t>
    </r>
  </si>
  <si>
    <t xml:space="preserve"> Metal grid</t>
  </si>
  <si>
    <t>c588</t>
  </si>
  <si>
    <t>Three-seater garden swing "LUX-2"                             Backrest adjusting: by the chain links at the desired angle  and locking in the horizontal position.</t>
  </si>
  <si>
    <t>c906</t>
  </si>
  <si>
    <r>
      <t xml:space="preserve">Three-seater  garden swing </t>
    </r>
    <r>
      <rPr>
        <b/>
        <sz val="12"/>
        <rFont val="Times New Roman"/>
        <family val="1"/>
        <charset val="204"/>
      </rPr>
      <t xml:space="preserve">LUX-3   </t>
    </r>
    <r>
      <rPr>
        <sz val="12"/>
        <rFont val="Times New Roman"/>
        <family val="1"/>
        <charset val="204"/>
      </rPr>
      <t xml:space="preserve">                                   With high backrest. The seat and backrest are tufted. Backrest  adjusting: by the chain links at the desired angle  and locking in the horizontal position.</t>
    </r>
  </si>
  <si>
    <t>sheet foam 5 cm  +   sintepon            3 cm</t>
  </si>
  <si>
    <r>
      <t xml:space="preserve">Three-seater  garden swing </t>
    </r>
    <r>
      <rPr>
        <b/>
        <sz val="12"/>
        <rFont val="Times New Roman"/>
        <family val="1"/>
        <charset val="204"/>
      </rPr>
      <t xml:space="preserve">Э31.12 </t>
    </r>
    <r>
      <rPr>
        <sz val="12"/>
        <rFont val="Times New Roman"/>
        <family val="1"/>
        <charset val="204"/>
      </rPr>
      <t xml:space="preserve">                                      Backrest  adjusting: by the chain links at the desired angle .</t>
    </r>
  </si>
  <si>
    <t>Plastic</t>
  </si>
  <si>
    <t>c917; c918</t>
  </si>
  <si>
    <r>
      <t xml:space="preserve">Double garden swing </t>
    </r>
    <r>
      <rPr>
        <b/>
        <sz val="12"/>
        <rFont val="Times New Roman"/>
        <family val="1"/>
        <charset val="204"/>
      </rPr>
      <t xml:space="preserve">"MARIO" </t>
    </r>
    <r>
      <rPr>
        <sz val="12"/>
        <rFont val="Times New Roman"/>
        <family val="1"/>
        <charset val="204"/>
      </rPr>
      <t xml:space="preserve"> with headrest</t>
    </r>
  </si>
  <si>
    <r>
      <rPr>
        <b/>
        <sz val="11"/>
        <rFont val="Times New Roman"/>
        <family val="1"/>
        <charset val="204"/>
      </rPr>
      <t>c917</t>
    </r>
    <r>
      <rPr>
        <sz val="11"/>
        <rFont val="Times New Roman"/>
        <family val="1"/>
        <charset val="204"/>
      </rPr>
      <t xml:space="preserve"> - 40% polyester, 60% cotton, density 220-230 g/m2; </t>
    </r>
    <r>
      <rPr>
        <b/>
        <sz val="11"/>
        <rFont val="Times New Roman"/>
        <family val="1"/>
        <charset val="204"/>
      </rPr>
      <t>c918</t>
    </r>
    <r>
      <rPr>
        <sz val="11"/>
        <rFont val="Times New Roman"/>
        <family val="1"/>
        <charset val="204"/>
      </rPr>
      <t>-45% polyester, 55% cotton, density 108-111 g/m2.</t>
    </r>
  </si>
  <si>
    <t>c822</t>
  </si>
  <si>
    <r>
      <t xml:space="preserve">Three-seater  garden swing </t>
    </r>
    <r>
      <rPr>
        <b/>
        <sz val="12"/>
        <rFont val="Times New Roman"/>
        <family val="1"/>
        <charset val="204"/>
      </rPr>
      <t>NOVARA</t>
    </r>
    <r>
      <rPr>
        <sz val="12"/>
        <rFont val="Times New Roman"/>
        <family val="1"/>
        <charset val="204"/>
      </rPr>
      <t xml:space="preserve">                                       Backrest  adjusting: by the chain links at the desired angle.</t>
    </r>
  </si>
  <si>
    <t>40% polyester, 60% cotton, density 220-230 g/m2</t>
  </si>
  <si>
    <t>c902</t>
  </si>
  <si>
    <r>
      <t xml:space="preserve">Three-seater  garden swing </t>
    </r>
    <r>
      <rPr>
        <b/>
        <sz val="12"/>
        <rFont val="Times New Roman"/>
        <family val="1"/>
        <charset val="204"/>
      </rPr>
      <t>SIENA</t>
    </r>
    <r>
      <rPr>
        <sz val="12"/>
        <rFont val="Times New Roman"/>
        <family val="1"/>
        <charset val="204"/>
      </rPr>
      <t xml:space="preserve">                                       Backrest  adjusting: by the chain links at the desired angle  and locking in the horizontal position.</t>
    </r>
  </si>
  <si>
    <t>c556</t>
  </si>
  <si>
    <r>
      <t xml:space="preserve">Three-seater  garden swing </t>
    </r>
    <r>
      <rPr>
        <b/>
        <sz val="12"/>
        <rFont val="Times New Roman"/>
        <family val="1"/>
        <charset val="204"/>
      </rPr>
      <t>TURIN.</t>
    </r>
    <r>
      <rPr>
        <sz val="12"/>
        <rFont val="Times New Roman"/>
        <family val="1"/>
        <charset val="204"/>
      </rPr>
      <t xml:space="preserve">  Comes with a mosquito net (fixed to the canopy with zipper). Backrest  adjusting: by the chain links at the desired angle  and locking in the horizontal position.</t>
    </r>
  </si>
  <si>
    <t xml:space="preserve">45% polyester, 55% cotton, density 108-111 g/m2.  </t>
  </si>
  <si>
    <t>c927</t>
  </si>
  <si>
    <r>
      <t xml:space="preserve">Three-seater  garden swing  </t>
    </r>
    <r>
      <rPr>
        <b/>
        <sz val="12"/>
        <rFont val="Times New Roman"/>
        <family val="1"/>
        <charset val="204"/>
      </rPr>
      <t xml:space="preserve">ALEX. </t>
    </r>
    <r>
      <rPr>
        <sz val="12"/>
        <rFont val="Times New Roman"/>
        <family val="1"/>
        <charset val="204"/>
      </rPr>
      <t>With high backrest.</t>
    </r>
    <r>
      <rPr>
        <b/>
        <sz val="12"/>
        <rFont val="Times New Roman"/>
        <family val="1"/>
        <charset val="204"/>
      </rPr>
      <t xml:space="preserve"> </t>
    </r>
  </si>
  <si>
    <t>c909</t>
  </si>
  <si>
    <r>
      <t xml:space="preserve">Three-seater  garden swing </t>
    </r>
    <r>
      <rPr>
        <b/>
        <sz val="12"/>
        <rFont val="Times New Roman"/>
        <family val="1"/>
        <charset val="204"/>
      </rPr>
      <t>RODEO-2</t>
    </r>
    <r>
      <rPr>
        <sz val="12"/>
        <rFont val="Times New Roman"/>
        <family val="1"/>
        <charset val="204"/>
      </rPr>
      <t xml:space="preserve">                                      A soft element is consist of three sections.  With high backrest. The backrest is tufted. Backrest  adjusting: by the chain links at the desired angle  and locking in the horizontal position.</t>
    </r>
  </si>
  <si>
    <t>c916; c 915</t>
  </si>
  <si>
    <r>
      <t xml:space="preserve">Three-seater  garden swing </t>
    </r>
    <r>
      <rPr>
        <b/>
        <sz val="12"/>
        <rFont val="Times New Roman"/>
        <family val="1"/>
        <charset val="204"/>
      </rPr>
      <t>PAGODA</t>
    </r>
    <r>
      <rPr>
        <sz val="12"/>
        <rFont val="Times New Roman"/>
        <family val="1"/>
        <charset val="204"/>
      </rPr>
      <t xml:space="preserve">. With high backrest. A soft element is consist of three sections.                                    The backrest is tufted. </t>
    </r>
  </si>
  <si>
    <r>
      <rPr>
        <b/>
        <sz val="11"/>
        <rFont val="Times New Roman"/>
        <family val="1"/>
        <charset val="204"/>
      </rPr>
      <t xml:space="preserve">c916 </t>
    </r>
    <r>
      <rPr>
        <sz val="11"/>
        <rFont val="Times New Roman"/>
        <family val="1"/>
        <charset val="204"/>
      </rPr>
      <t xml:space="preserve">- 45% polyester, 55% cotton, density 108-111 g/m2.  </t>
    </r>
    <r>
      <rPr>
        <b/>
        <sz val="11"/>
        <rFont val="Times New Roman"/>
        <family val="1"/>
        <charset val="204"/>
      </rPr>
      <t>c915</t>
    </r>
    <r>
      <rPr>
        <sz val="11"/>
        <rFont val="Times New Roman"/>
        <family val="1"/>
        <charset val="204"/>
      </rPr>
      <t>-40% polyester, 60% cotton, density 220-230 g/m2</t>
    </r>
  </si>
  <si>
    <t>c913; c914</t>
  </si>
  <si>
    <r>
      <t xml:space="preserve">Three-seater  garden swing </t>
    </r>
    <r>
      <rPr>
        <b/>
        <sz val="12"/>
        <rFont val="Times New Roman"/>
        <family val="1"/>
        <charset val="204"/>
      </rPr>
      <t>TURIN-2.</t>
    </r>
    <r>
      <rPr>
        <sz val="12"/>
        <rFont val="Times New Roman"/>
        <family val="1"/>
        <charset val="204"/>
      </rPr>
      <t xml:space="preserve">  High backrest. With special head restraint. Comes with a mosquito net with side inserts (fixed to the canopy with zipper). Backrest  adjusting: by the chain links at the desired angle  and locking in the horizontal position.</t>
    </r>
  </si>
  <si>
    <t>c911   c910</t>
  </si>
  <si>
    <r>
      <t xml:space="preserve">Three-seater  garden swing </t>
    </r>
    <r>
      <rPr>
        <b/>
        <sz val="12"/>
        <rFont val="Times New Roman"/>
        <family val="1"/>
        <charset val="204"/>
      </rPr>
      <t>MASTAK.</t>
    </r>
    <r>
      <rPr>
        <sz val="12"/>
        <rFont val="Times New Roman"/>
        <family val="1"/>
        <charset val="204"/>
      </rPr>
      <t xml:space="preserve">    A soft element is consist of three sections.     Backrest  adjusting: by the chain links at the desired angle  and locking in the horizontal position.</t>
    </r>
  </si>
  <si>
    <t>c912</t>
  </si>
  <si>
    <r>
      <t xml:space="preserve">Three-seater  garden swing  </t>
    </r>
    <r>
      <rPr>
        <b/>
        <sz val="12"/>
        <rFont val="Times New Roman"/>
        <family val="1"/>
        <charset val="204"/>
      </rPr>
      <t>MASTAK-2</t>
    </r>
    <r>
      <rPr>
        <sz val="12"/>
        <rFont val="Times New Roman"/>
        <family val="1"/>
        <charset val="204"/>
      </rPr>
      <t>. With a high backrest. The length of the seat 200 cm. Seat and backrest are decorated with buttons. Backrest  adjusting: by the chain links at the desired angle  and locking in the horizontal position.</t>
    </r>
  </si>
  <si>
    <t>sheet foam 8 cm  +   sintepon            2 cm</t>
  </si>
  <si>
    <t>c803</t>
  </si>
  <si>
    <r>
      <t xml:space="preserve">Three-seater  garden swing </t>
    </r>
    <r>
      <rPr>
        <b/>
        <sz val="12"/>
        <rFont val="Times New Roman"/>
        <family val="1"/>
        <charset val="204"/>
      </rPr>
      <t>TURIN  PREMIUM.</t>
    </r>
    <r>
      <rPr>
        <sz val="12"/>
        <rFont val="Times New Roman"/>
        <family val="1"/>
        <charset val="204"/>
      </rPr>
      <t xml:space="preserve">   A soft element is consist of three sections.     Backrest adjusting: a special handle of transformation to the horizontal position and locking in the horizontal position. Comes with a mosquito net (fixed to the canopy with zipper).</t>
    </r>
  </si>
  <si>
    <t>c815</t>
  </si>
  <si>
    <r>
      <t xml:space="preserve">Three-seater  garden swing </t>
    </r>
    <r>
      <rPr>
        <b/>
        <sz val="12"/>
        <rFont val="Times New Roman"/>
        <family val="1"/>
        <charset val="204"/>
      </rPr>
      <t>MASTAK  PREMIUM.</t>
    </r>
    <r>
      <rPr>
        <sz val="12"/>
        <rFont val="Times New Roman"/>
        <family val="1"/>
        <charset val="204"/>
      </rPr>
      <t xml:space="preserve">   A soft element is consist of three sections.     Backrest  adjusting: by the chain links at the desired angle  and locking in the horizontal position. Comes with a mosquito net (fixed to the canopy with zipper).</t>
    </r>
  </si>
  <si>
    <t>с832</t>
  </si>
  <si>
    <r>
      <t xml:space="preserve">Three-seater  garden swing </t>
    </r>
    <r>
      <rPr>
        <b/>
        <sz val="12"/>
        <rFont val="Times New Roman"/>
        <family val="1"/>
        <charset val="204"/>
      </rPr>
      <t xml:space="preserve">PALERMO PREMIUM. </t>
    </r>
    <r>
      <rPr>
        <sz val="12"/>
        <rFont val="Times New Roman"/>
        <family val="1"/>
        <charset val="204"/>
      </rPr>
      <t>Seats in a car seat form.  The soft element is consist of three sections. Backrest adjusting: a special handle of transformation to horizontal position and locking in the horizontal position. Comes with a mosquito net with side inserts (fixed to the canopy with zipper).</t>
    </r>
  </si>
  <si>
    <t>from 8 to 14,5</t>
  </si>
  <si>
    <t>c813</t>
  </si>
  <si>
    <r>
      <t xml:space="preserve">Three-seater  garden swing </t>
    </r>
    <r>
      <rPr>
        <b/>
        <sz val="12"/>
        <rFont val="Times New Roman"/>
        <family val="1"/>
        <charset val="204"/>
      </rPr>
      <t>PALERMO.</t>
    </r>
    <r>
      <rPr>
        <sz val="12"/>
        <rFont val="Times New Roman"/>
        <family val="1"/>
        <charset val="204"/>
      </rPr>
      <t xml:space="preserve"> Seats in a car seat form.  The soft element is consist of three sections. Backrest adjusting: a special handle of transformation to horizontal position and locking in the horizontal position. Comes with a mosquito net with side inserts (fixed to the canopy with zipper).</t>
    </r>
  </si>
  <si>
    <t>furniture fabric 100% polyester, density 380-570g/m2</t>
  </si>
  <si>
    <t>с591</t>
  </si>
  <si>
    <t>Overall dimensions, mm</t>
  </si>
  <si>
    <t>Type of base farame</t>
  </si>
  <si>
    <t>c407</t>
  </si>
  <si>
    <r>
      <rPr>
        <b/>
        <sz val="11"/>
        <rFont val="Times New Roman"/>
        <family val="1"/>
        <charset val="204"/>
      </rPr>
      <t>"NADIN" tough</t>
    </r>
    <r>
      <rPr>
        <sz val="11"/>
        <rFont val="Times New Roman"/>
        <family val="1"/>
        <charset val="204"/>
      </rPr>
      <t xml:space="preserve"> Adjusting the headrest: 4 position</t>
    </r>
  </si>
  <si>
    <t>Polypropylene fabric, fixed to the frame with springs</t>
  </si>
  <si>
    <t>c408</t>
  </si>
  <si>
    <r>
      <rPr>
        <b/>
        <sz val="11"/>
        <rFont val="Times New Roman"/>
        <family val="1"/>
        <charset val="204"/>
      </rPr>
      <t>"NADIN" soft.</t>
    </r>
    <r>
      <rPr>
        <sz val="11"/>
        <rFont val="Times New Roman"/>
        <family val="1"/>
        <charset val="204"/>
      </rPr>
      <t xml:space="preserve"> Adjusting the headrest: 4 position</t>
    </r>
  </si>
  <si>
    <t>с649</t>
  </si>
  <si>
    <t>Metal snake – 16 pcs</t>
  </si>
  <si>
    <t>с5л</t>
  </si>
  <si>
    <r>
      <t xml:space="preserve">"JULIA"                           </t>
    </r>
    <r>
      <rPr>
        <sz val="11"/>
        <rFont val="Times New Roman"/>
        <family val="1"/>
        <charset val="204"/>
      </rPr>
      <t>Clusters – 4pcs.</t>
    </r>
  </si>
  <si>
    <t>Metal snake – 15 pcs</t>
  </si>
  <si>
    <t>c401</t>
  </si>
  <si>
    <t xml:space="preserve">VERONA  </t>
  </si>
  <si>
    <t>Wooden slats – 14 pcs</t>
  </si>
  <si>
    <t>c445</t>
  </si>
  <si>
    <r>
      <rPr>
        <b/>
        <sz val="11"/>
        <rFont val="Times New Roman"/>
        <family val="1"/>
        <charset val="204"/>
      </rPr>
      <t>VILIA</t>
    </r>
    <r>
      <rPr>
        <sz val="11"/>
        <rFont val="Times New Roman"/>
        <family val="1"/>
        <charset val="204"/>
      </rPr>
      <t xml:space="preserve"> Clusters – 4pcs.</t>
    </r>
  </si>
  <si>
    <t>c816</t>
  </si>
  <si>
    <r>
      <rPr>
        <b/>
        <sz val="11"/>
        <rFont val="Times New Roman"/>
        <family val="1"/>
        <charset val="204"/>
      </rPr>
      <t>VALLETTA.</t>
    </r>
    <r>
      <rPr>
        <sz val="11"/>
        <rFont val="Times New Roman"/>
        <family val="1"/>
        <charset val="204"/>
      </rPr>
      <t xml:space="preserve">  Mattress is consist of two cross-linked parts. Cover with 2 zippers.
 Clusters – 4pcs.  </t>
    </r>
  </si>
  <si>
    <t xml:space="preserve">Wooden slats – 14 pcs. </t>
  </si>
  <si>
    <r>
      <t xml:space="preserve">Bed-ottoman </t>
    </r>
    <r>
      <rPr>
        <b/>
        <sz val="11"/>
        <rFont val="Times New Roman"/>
        <family val="1"/>
        <charset val="204"/>
      </rPr>
      <t xml:space="preserve">KRISTIN </t>
    </r>
    <r>
      <rPr>
        <sz val="11"/>
        <rFont val="Times New Roman"/>
        <family val="1"/>
        <charset val="204"/>
      </rPr>
      <t>(with quilted cover)</t>
    </r>
  </si>
  <si>
    <t>c4</t>
  </si>
  <si>
    <t xml:space="preserve">"Otdyh" </t>
  </si>
  <si>
    <t>с939</t>
  </si>
  <si>
    <r>
      <rPr>
        <b/>
        <sz val="11"/>
        <rFont val="Times New Roman"/>
        <family val="1"/>
        <charset val="204"/>
      </rPr>
      <t xml:space="preserve">"VALLETTA-2" </t>
    </r>
    <r>
      <rPr>
        <sz val="11"/>
        <rFont val="Times New Roman"/>
        <family val="1"/>
        <charset val="204"/>
      </rPr>
      <t>with а folding mechanism.   Clusters – 4pcs.</t>
    </r>
  </si>
  <si>
    <t>с940</t>
  </si>
  <si>
    <t>c930</t>
  </si>
  <si>
    <t>с931</t>
  </si>
  <si>
    <t>Set of wooden furniture "Vstrecha"</t>
  </si>
  <si>
    <t>Set of terraced furniture "Provanse": table and 4 chairs  with soft elements</t>
  </si>
  <si>
    <t>c934</t>
  </si>
  <si>
    <t>1 pcs. 840х840х750 mm</t>
  </si>
  <si>
    <t>4 pcs., 552х539х811 mm</t>
  </si>
  <si>
    <r>
      <t xml:space="preserve">Two-seater garden swing </t>
    </r>
    <r>
      <rPr>
        <b/>
        <sz val="12"/>
        <rFont val="Times New Roman"/>
        <family val="1"/>
        <charset val="204"/>
      </rPr>
      <t>Gabi</t>
    </r>
  </si>
  <si>
    <t>с886,887</t>
  </si>
  <si>
    <t>c924</t>
  </si>
  <si>
    <t>Price Net Net (excl. VAT, transport), (FOB-Klaipeda) USD</t>
  </si>
  <si>
    <t>Price Net Net (excl. VAT, transport), (FOB - Buenos Aires) USD</t>
  </si>
  <si>
    <t>Price Net Net (excl. VAT), (FCA-Mogilev) USD</t>
  </si>
  <si>
    <t>Price Net Net (excl. VAT), (FOB-Klaipeda) USD</t>
  </si>
  <si>
    <t>Price Net Net (excl. VAT), (FOB - Buenos Aires) USD</t>
  </si>
  <si>
    <t>Price Net Net (excl. VAT), (FCA-Mogilev) EUR</t>
  </si>
</sst>
</file>

<file path=xl/styles.xml><?xml version="1.0" encoding="utf-8"?>
<styleSheet xmlns="http://schemas.openxmlformats.org/spreadsheetml/2006/main">
  <numFmts count="1">
    <numFmt numFmtId="164" formatCode="_(&quot;HK$&quot;* #,##0.00_);_(&quot;HK$&quot;* \(#,##0.00\);_(&quot;HK$&quot;* &quot;-&quot;??_);_(@_)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b/>
      <u/>
      <sz val="16"/>
      <color rgb="FF0000FF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u/>
      <sz val="1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 CYR"/>
    </font>
    <font>
      <b/>
      <sz val="11"/>
      <color rgb="FFFF0000"/>
      <name val="Calibri"/>
      <family val="2"/>
      <scheme val="minor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name val="Calibri"/>
      <family val="2"/>
      <scheme val="minor"/>
    </font>
    <font>
      <sz val="13"/>
      <name val="Calibri"/>
      <family val="2"/>
      <scheme val="minor"/>
    </font>
    <font>
      <sz val="13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9" fillId="0" borderId="0"/>
    <xf numFmtId="0" fontId="20" fillId="0" borderId="0"/>
    <xf numFmtId="0" fontId="19" fillId="0" borderId="0"/>
  </cellStyleXfs>
  <cellXfs count="90">
    <xf numFmtId="0" fontId="0" fillId="0" borderId="0" xfId="0"/>
    <xf numFmtId="0" fontId="0" fillId="0" borderId="0" xfId="0" applyBorder="1"/>
    <xf numFmtId="0" fontId="0" fillId="0" borderId="0" xfId="0"/>
    <xf numFmtId="0" fontId="0" fillId="0" borderId="0" xfId="0" applyBorder="1"/>
    <xf numFmtId="2" fontId="3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5" fillId="0" borderId="0" xfId="0" applyFont="1"/>
    <xf numFmtId="2" fontId="3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/>
    <xf numFmtId="2" fontId="4" fillId="2" borderId="2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2" fontId="8" fillId="2" borderId="0" xfId="0" applyNumberFormat="1" applyFont="1" applyFill="1"/>
    <xf numFmtId="2" fontId="9" fillId="2" borderId="2" xfId="0" applyNumberFormat="1" applyFont="1" applyFill="1" applyBorder="1" applyAlignment="1">
      <alignment horizontal="center" vertical="center" wrapText="1"/>
    </xf>
    <xf numFmtId="0" fontId="9" fillId="0" borderId="0" xfId="3" applyFont="1"/>
    <xf numFmtId="0" fontId="5" fillId="0" borderId="0" xfId="3" applyFont="1"/>
    <xf numFmtId="0" fontId="16" fillId="0" borderId="0" xfId="3" applyFont="1"/>
    <xf numFmtId="0" fontId="17" fillId="0" borderId="0" xfId="3" applyFont="1"/>
    <xf numFmtId="0" fontId="1" fillId="0" borderId="0" xfId="3"/>
    <xf numFmtId="0" fontId="18" fillId="0" borderId="0" xfId="3" applyFont="1" applyAlignment="1">
      <alignment vertical="center" wrapText="1"/>
    </xf>
    <xf numFmtId="0" fontId="1" fillId="0" borderId="0" xfId="3" applyFont="1" applyAlignment="1">
      <alignment vertical="center"/>
    </xf>
    <xf numFmtId="0" fontId="14" fillId="0" borderId="0" xfId="3" applyFont="1" applyAlignment="1">
      <alignment horizontal="center" vertical="center"/>
    </xf>
    <xf numFmtId="14" fontId="9" fillId="2" borderId="0" xfId="3" applyNumberFormat="1" applyFont="1" applyFill="1"/>
    <xf numFmtId="0" fontId="5" fillId="0" borderId="0" xfId="3" applyFont="1" applyAlignment="1">
      <alignment vertical="top"/>
    </xf>
    <xf numFmtId="2" fontId="3" fillId="0" borderId="2" xfId="3" applyNumberFormat="1" applyFont="1" applyBorder="1" applyAlignment="1">
      <alignment horizontal="center" vertical="center" wrapText="1"/>
    </xf>
    <xf numFmtId="2" fontId="4" fillId="0" borderId="2" xfId="3" applyNumberFormat="1" applyFont="1" applyBorder="1" applyAlignment="1">
      <alignment horizontal="center" vertical="center" wrapText="1"/>
    </xf>
    <xf numFmtId="2" fontId="9" fillId="0" borderId="2" xfId="3" applyNumberFormat="1" applyFont="1" applyBorder="1" applyAlignment="1">
      <alignment horizontal="center" vertical="center" wrapText="1"/>
    </xf>
    <xf numFmtId="0" fontId="5" fillId="0" borderId="0" xfId="3" applyFont="1" applyAlignment="1">
      <alignment horizontal="center" vertical="center" wrapText="1"/>
    </xf>
    <xf numFmtId="0" fontId="3" fillId="0" borderId="2" xfId="3" applyNumberFormat="1" applyFont="1" applyBorder="1" applyAlignment="1">
      <alignment horizontal="center" vertical="center" wrapText="1"/>
    </xf>
    <xf numFmtId="2" fontId="3" fillId="0" borderId="1" xfId="3" applyNumberFormat="1" applyFont="1" applyBorder="1" applyAlignment="1">
      <alignment horizontal="center" vertical="center" wrapText="1"/>
    </xf>
    <xf numFmtId="2" fontId="4" fillId="0" borderId="1" xfId="3" applyNumberFormat="1" applyFont="1" applyBorder="1" applyAlignment="1">
      <alignment horizontal="center" vertical="center" wrapText="1"/>
    </xf>
    <xf numFmtId="4" fontId="5" fillId="0" borderId="2" xfId="3" applyNumberFormat="1" applyFont="1" applyBorder="1" applyAlignment="1">
      <alignment horizontal="center" vertical="center" wrapText="1"/>
    </xf>
    <xf numFmtId="0" fontId="6" fillId="0" borderId="0" xfId="3" applyFont="1" applyAlignment="1">
      <alignment horizontal="center"/>
    </xf>
    <xf numFmtId="2" fontId="3" fillId="2" borderId="1" xfId="3" applyNumberFormat="1" applyFont="1" applyFill="1" applyBorder="1" applyAlignment="1">
      <alignment horizontal="center" vertical="center" wrapText="1"/>
    </xf>
    <xf numFmtId="0" fontId="15" fillId="0" borderId="0" xfId="3" applyFont="1"/>
    <xf numFmtId="0" fontId="18" fillId="0" borderId="0" xfId="0" applyFont="1" applyAlignment="1">
      <alignment vertical="center" wrapText="1"/>
    </xf>
    <xf numFmtId="2" fontId="21" fillId="2" borderId="0" xfId="0" applyNumberFormat="1" applyFont="1" applyFill="1"/>
    <xf numFmtId="2" fontId="22" fillId="2" borderId="2" xfId="0" applyNumberFormat="1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/>
    <xf numFmtId="0" fontId="0" fillId="0" borderId="0" xfId="0" applyFont="1" applyBorder="1"/>
    <xf numFmtId="0" fontId="21" fillId="2" borderId="0" xfId="0" applyFont="1" applyFill="1"/>
    <xf numFmtId="0" fontId="23" fillId="2" borderId="0" xfId="0" applyFont="1" applyFill="1"/>
    <xf numFmtId="2" fontId="9" fillId="0" borderId="2" xfId="0" applyNumberFormat="1" applyFont="1" applyBorder="1" applyAlignment="1">
      <alignment horizontal="center" vertical="center" wrapText="1"/>
    </xf>
    <xf numFmtId="4" fontId="9" fillId="2" borderId="2" xfId="0" applyNumberFormat="1" applyFont="1" applyFill="1" applyBorder="1" applyAlignment="1">
      <alignment horizontal="center" vertical="center" wrapText="1"/>
    </xf>
    <xf numFmtId="2" fontId="22" fillId="0" borderId="1" xfId="0" applyNumberFormat="1" applyFont="1" applyBorder="1" applyAlignment="1">
      <alignment horizontal="center" vertical="center" wrapText="1"/>
    </xf>
    <xf numFmtId="0" fontId="24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0" fontId="25" fillId="0" borderId="0" xfId="0" applyFont="1"/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6" fillId="0" borderId="0" xfId="0" applyFont="1"/>
    <xf numFmtId="0" fontId="4" fillId="0" borderId="0" xfId="3" applyFont="1"/>
    <xf numFmtId="0" fontId="4" fillId="0" borderId="0" xfId="3" applyFont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2" fontId="3" fillId="0" borderId="5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2" fontId="4" fillId="0" borderId="3" xfId="0" applyNumberFormat="1" applyFont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 wrapText="1"/>
    </xf>
    <xf numFmtId="2" fontId="3" fillId="0" borderId="3" xfId="3" applyNumberFormat="1" applyFont="1" applyBorder="1" applyAlignment="1">
      <alignment horizontal="center" vertical="center" wrapText="1"/>
    </xf>
    <xf numFmtId="2" fontId="3" fillId="0" borderId="4" xfId="3" applyNumberFormat="1" applyFont="1" applyBorder="1" applyAlignment="1">
      <alignment horizontal="center" vertical="center" wrapText="1"/>
    </xf>
    <xf numFmtId="2" fontId="3" fillId="0" borderId="5" xfId="3" applyNumberFormat="1" applyFont="1" applyBorder="1" applyAlignment="1">
      <alignment horizontal="center" vertical="center" wrapText="1"/>
    </xf>
    <xf numFmtId="2" fontId="4" fillId="0" borderId="3" xfId="3" applyNumberFormat="1" applyFont="1" applyBorder="1" applyAlignment="1">
      <alignment horizontal="center" vertical="center" wrapText="1"/>
    </xf>
    <xf numFmtId="2" fontId="4" fillId="0" borderId="4" xfId="3" applyNumberFormat="1" applyFont="1" applyBorder="1" applyAlignment="1">
      <alignment horizontal="center" vertical="center" wrapText="1"/>
    </xf>
    <xf numFmtId="2" fontId="4" fillId="0" borderId="5" xfId="3" applyNumberFormat="1" applyFont="1" applyBorder="1" applyAlignment="1">
      <alignment horizontal="center" vertical="center" wrapText="1"/>
    </xf>
    <xf numFmtId="2" fontId="3" fillId="0" borderId="6" xfId="3" applyNumberFormat="1" applyFont="1" applyBorder="1" applyAlignment="1">
      <alignment horizontal="center" vertical="center" wrapText="1"/>
    </xf>
    <xf numFmtId="2" fontId="3" fillId="0" borderId="7" xfId="3" applyNumberFormat="1" applyFont="1" applyBorder="1" applyAlignment="1">
      <alignment horizontal="center" vertical="center" wrapText="1"/>
    </xf>
    <xf numFmtId="0" fontId="5" fillId="0" borderId="2" xfId="3" applyFont="1" applyBorder="1" applyAlignment="1">
      <alignment horizontal="center" vertical="top"/>
    </xf>
    <xf numFmtId="0" fontId="10" fillId="0" borderId="0" xfId="3" applyFont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13" fillId="0" borderId="0" xfId="3" applyFont="1" applyAlignment="1">
      <alignment horizontal="center" vertical="center"/>
    </xf>
    <xf numFmtId="0" fontId="14" fillId="0" borderId="0" xfId="3" applyFont="1" applyAlignment="1">
      <alignment horizontal="center" vertical="center"/>
    </xf>
    <xf numFmtId="2" fontId="3" fillId="0" borderId="2" xfId="3" applyNumberFormat="1" applyFont="1" applyBorder="1" applyAlignment="1">
      <alignment horizontal="center" vertical="top" wrapText="1"/>
    </xf>
  </cellXfs>
  <cellStyles count="7">
    <cellStyle name="0,0_x000d_&#10;NA_x000d_&#10;" xfId="4"/>
    <cellStyle name="Normal_Annex 2 with OBI Codes" xfId="5"/>
    <cellStyle name="Standard 2" xfId="1"/>
    <cellStyle name="Währung 2" xfId="2"/>
    <cellStyle name="Обычный" xfId="0" builtinId="0"/>
    <cellStyle name="Обычный 2" xfId="3"/>
    <cellStyle name="Обычный 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gif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gif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48.png"/><Relationship Id="rId3" Type="http://schemas.openxmlformats.org/officeDocument/2006/relationships/image" Target="../media/image38.png"/><Relationship Id="rId7" Type="http://schemas.openxmlformats.org/officeDocument/2006/relationships/image" Target="../media/image42.gif"/><Relationship Id="rId12" Type="http://schemas.openxmlformats.org/officeDocument/2006/relationships/image" Target="../media/image47.png"/><Relationship Id="rId2" Type="http://schemas.openxmlformats.org/officeDocument/2006/relationships/image" Target="../media/image37.jpeg"/><Relationship Id="rId1" Type="http://schemas.openxmlformats.org/officeDocument/2006/relationships/image" Target="../media/image36.png"/><Relationship Id="rId6" Type="http://schemas.openxmlformats.org/officeDocument/2006/relationships/image" Target="../media/image41.jpeg"/><Relationship Id="rId11" Type="http://schemas.openxmlformats.org/officeDocument/2006/relationships/image" Target="../media/image46.gif"/><Relationship Id="rId5" Type="http://schemas.openxmlformats.org/officeDocument/2006/relationships/image" Target="../media/image40.jpeg"/><Relationship Id="rId10" Type="http://schemas.openxmlformats.org/officeDocument/2006/relationships/image" Target="../media/image45.gif"/><Relationship Id="rId4" Type="http://schemas.openxmlformats.org/officeDocument/2006/relationships/image" Target="../media/image39.jpeg"/><Relationship Id="rId9" Type="http://schemas.openxmlformats.org/officeDocument/2006/relationships/image" Target="../media/image44.png"/><Relationship Id="rId14" Type="http://schemas.openxmlformats.org/officeDocument/2006/relationships/image" Target="../media/image4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33.png"/><Relationship Id="rId1" Type="http://schemas.openxmlformats.org/officeDocument/2006/relationships/image" Target="../media/image50.jpeg"/><Relationship Id="rId4" Type="http://schemas.openxmlformats.org/officeDocument/2006/relationships/image" Target="../media/image5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3" Type="http://schemas.openxmlformats.org/officeDocument/2006/relationships/image" Target="../media/image54.jpeg"/><Relationship Id="rId7" Type="http://schemas.openxmlformats.org/officeDocument/2006/relationships/image" Target="../media/image58.jpeg"/><Relationship Id="rId2" Type="http://schemas.openxmlformats.org/officeDocument/2006/relationships/image" Target="../media/image53.jpeg"/><Relationship Id="rId1" Type="http://schemas.openxmlformats.org/officeDocument/2006/relationships/image" Target="../media/image33.png"/><Relationship Id="rId6" Type="http://schemas.openxmlformats.org/officeDocument/2006/relationships/image" Target="../media/image57.jpeg"/><Relationship Id="rId5" Type="http://schemas.openxmlformats.org/officeDocument/2006/relationships/image" Target="../media/image56.jpeg"/><Relationship Id="rId10" Type="http://schemas.openxmlformats.org/officeDocument/2006/relationships/image" Target="../media/image61.jpeg"/><Relationship Id="rId4" Type="http://schemas.openxmlformats.org/officeDocument/2006/relationships/image" Target="../media/image55.jpeg"/><Relationship Id="rId9" Type="http://schemas.openxmlformats.org/officeDocument/2006/relationships/image" Target="../media/image6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80542</xdr:colOff>
      <xdr:row>33</xdr:row>
      <xdr:rowOff>1216537</xdr:rowOff>
    </xdr:from>
    <xdr:to>
      <xdr:col>1</xdr:col>
      <xdr:colOff>11206</xdr:colOff>
      <xdr:row>33</xdr:row>
      <xdr:rowOff>2554940</xdr:rowOff>
    </xdr:to>
    <xdr:pic>
      <xdr:nvPicPr>
        <xdr:cNvPr id="3" name="Рисунок 2" descr="\\Server\Общая\ОБЩИЙ СКАН ОМиС\Вострецова\ФОТО\09 Палермо Пр с591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542" y="51270412"/>
          <a:ext cx="1245114" cy="13384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83342</xdr:colOff>
      <xdr:row>15</xdr:row>
      <xdr:rowOff>273844</xdr:rowOff>
    </xdr:from>
    <xdr:to>
      <xdr:col>0</xdr:col>
      <xdr:colOff>1075765</xdr:colOff>
      <xdr:row>15</xdr:row>
      <xdr:rowOff>1479176</xdr:rowOff>
    </xdr:to>
    <xdr:pic>
      <xdr:nvPicPr>
        <xdr:cNvPr id="4" name="Рисунок 3" descr="C:\Documents and Settings\peok01\Local Settings\Temporary Internet Files\Content.Word\Рица с812 (2)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342" y="10646569"/>
          <a:ext cx="992423" cy="1205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163886</xdr:colOff>
      <xdr:row>33</xdr:row>
      <xdr:rowOff>313765</xdr:rowOff>
    </xdr:from>
    <xdr:to>
      <xdr:col>0</xdr:col>
      <xdr:colOff>1011611</xdr:colOff>
      <xdr:row>33</xdr:row>
      <xdr:rowOff>1098177</xdr:rowOff>
    </xdr:to>
    <xdr:pic>
      <xdr:nvPicPr>
        <xdr:cNvPr id="5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886" y="50367640"/>
          <a:ext cx="847725" cy="784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0</xdr:colOff>
      <xdr:row>31</xdr:row>
      <xdr:rowOff>59532</xdr:rowOff>
    </xdr:from>
    <xdr:ext cx="184731" cy="264560"/>
    <xdr:sp macro="" textlink="">
      <xdr:nvSpPr>
        <xdr:cNvPr id="6" name="TextBox 5"/>
        <xdr:cNvSpPr txBox="1"/>
      </xdr:nvSpPr>
      <xdr:spPr>
        <a:xfrm>
          <a:off x="14277975" y="444174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0</xdr:colOff>
      <xdr:row>19</xdr:row>
      <xdr:rowOff>1120588</xdr:rowOff>
    </xdr:from>
    <xdr:to>
      <xdr:col>1</xdr:col>
      <xdr:colOff>156884</xdr:colOff>
      <xdr:row>19</xdr:row>
      <xdr:rowOff>3081618</xdr:rowOff>
    </xdr:to>
    <xdr:pic>
      <xdr:nvPicPr>
        <xdr:cNvPr id="8" name="Рисунок 7" descr="\\Server\Общая\ОБЩИЙ СКАН ОМиС\Бричикова\Передать инфу\марио.gif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flipH="1">
          <a:off x="0" y="18932338"/>
          <a:ext cx="1471334" cy="1961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123266</xdr:colOff>
      <xdr:row>23</xdr:row>
      <xdr:rowOff>44824</xdr:rowOff>
    </xdr:from>
    <xdr:to>
      <xdr:col>0</xdr:col>
      <xdr:colOff>1248335</xdr:colOff>
      <xdr:row>24</xdr:row>
      <xdr:rowOff>0</xdr:rowOff>
    </xdr:to>
    <xdr:pic>
      <xdr:nvPicPr>
        <xdr:cNvPr id="9" name="Рисунок 8" descr="C:\Documents and Settings\peok01\Local Settings\Temporary Internet Files\Content.Word\Alex Э24.16.pn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3266" y="25981399"/>
          <a:ext cx="1125069" cy="127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11205</xdr:colOff>
      <xdr:row>31</xdr:row>
      <xdr:rowOff>739589</xdr:rowOff>
    </xdr:from>
    <xdr:to>
      <xdr:col>0</xdr:col>
      <xdr:colOff>1255059</xdr:colOff>
      <xdr:row>31</xdr:row>
      <xdr:rowOff>1871383</xdr:rowOff>
    </xdr:to>
    <xdr:pic>
      <xdr:nvPicPr>
        <xdr:cNvPr id="10" name="Рисунок 9" descr="\\Server\Общая\ОБЩИЙ СКАН ОМиС\Бричикова\Фото продукции 2016\Палермо-Премиум-с448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205" y="45097514"/>
          <a:ext cx="1243854" cy="1131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18</xdr:row>
      <xdr:rowOff>0</xdr:rowOff>
    </xdr:from>
    <xdr:to>
      <xdr:col>0</xdr:col>
      <xdr:colOff>1154206</xdr:colOff>
      <xdr:row>18</xdr:row>
      <xdr:rowOff>1131795</xdr:rowOff>
    </xdr:to>
    <xdr:pic>
      <xdr:nvPicPr>
        <xdr:cNvPr id="11" name="Рисунок 10" descr="C:\Documents and Settings\peok01\Local Settings\Temporary Internet Files\Content.Word\качели-пластик.gif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9294" y="15563850"/>
          <a:ext cx="974912" cy="1131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89647</xdr:colOff>
      <xdr:row>13</xdr:row>
      <xdr:rowOff>22412</xdr:rowOff>
    </xdr:from>
    <xdr:to>
      <xdr:col>0</xdr:col>
      <xdr:colOff>1243854</xdr:colOff>
      <xdr:row>13</xdr:row>
      <xdr:rowOff>1187824</xdr:rowOff>
    </xdr:to>
    <xdr:pic>
      <xdr:nvPicPr>
        <xdr:cNvPr id="12" name="Рисунок 11" descr="C:\Documents and Settings\peok01\Local Settings\Temporary Internet Files\Content.Word\ADS_8595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9647" y="6699437"/>
          <a:ext cx="1154207" cy="1165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179295</xdr:colOff>
      <xdr:row>13</xdr:row>
      <xdr:rowOff>1277471</xdr:rowOff>
    </xdr:from>
    <xdr:to>
      <xdr:col>0</xdr:col>
      <xdr:colOff>1276666</xdr:colOff>
      <xdr:row>13</xdr:row>
      <xdr:rowOff>2275866</xdr:rowOff>
    </xdr:to>
    <xdr:pic>
      <xdr:nvPicPr>
        <xdr:cNvPr id="13" name="Рисунок 12" descr="C:\Documents and Settings\peok01\Local Settings\Temporary Internet Files\Content.Word\ADS_8609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9295" y="7954496"/>
          <a:ext cx="1097371" cy="998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89647</xdr:colOff>
      <xdr:row>12</xdr:row>
      <xdr:rowOff>257735</xdr:rowOff>
    </xdr:from>
    <xdr:to>
      <xdr:col>0</xdr:col>
      <xdr:colOff>1210235</xdr:colOff>
      <xdr:row>12</xdr:row>
      <xdr:rowOff>1467971</xdr:rowOff>
    </xdr:to>
    <xdr:pic>
      <xdr:nvPicPr>
        <xdr:cNvPr id="14" name="Рисунок 13" descr="C:\Documents and Settings\peok01\Local Settings\Temporary Internet Files\Content.Word\ADS_8625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9647" y="5363135"/>
          <a:ext cx="1120588" cy="1210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123265</xdr:colOff>
      <xdr:row>15</xdr:row>
      <xdr:rowOff>235323</xdr:rowOff>
    </xdr:to>
    <xdr:pic>
      <xdr:nvPicPr>
        <xdr:cNvPr id="15" name="Рисунок 14" descr="C:\Documents and Settings\peok01\Local Settings\Temporary Internet Files\Content.Word\Стандарт нова с809.pn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8991600"/>
          <a:ext cx="1437715" cy="1616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44823</xdr:colOff>
      <xdr:row>16</xdr:row>
      <xdr:rowOff>324971</xdr:rowOff>
    </xdr:from>
    <xdr:to>
      <xdr:col>0</xdr:col>
      <xdr:colOff>1232646</xdr:colOff>
      <xdr:row>16</xdr:row>
      <xdr:rowOff>1288676</xdr:rowOff>
    </xdr:to>
    <xdr:pic>
      <xdr:nvPicPr>
        <xdr:cNvPr id="16" name="Рисунок 15" descr="Люкс-2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4823" y="12202646"/>
          <a:ext cx="1187823" cy="963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89647</xdr:colOff>
      <xdr:row>17</xdr:row>
      <xdr:rowOff>235324</xdr:rowOff>
    </xdr:from>
    <xdr:to>
      <xdr:col>0</xdr:col>
      <xdr:colOff>1277471</xdr:colOff>
      <xdr:row>17</xdr:row>
      <xdr:rowOff>1479176</xdr:rowOff>
    </xdr:to>
    <xdr:pic>
      <xdr:nvPicPr>
        <xdr:cNvPr id="17" name="Рисунок 16" descr="C:\Documents and Settings\peok01\Local Settings\Temporary Internet Files\Content.Word\Люкс 3 (1)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9647" y="13846549"/>
          <a:ext cx="1187824" cy="12438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67236</xdr:colOff>
      <xdr:row>18</xdr:row>
      <xdr:rowOff>1109383</xdr:rowOff>
    </xdr:from>
    <xdr:to>
      <xdr:col>0</xdr:col>
      <xdr:colOff>1221442</xdr:colOff>
      <xdr:row>18</xdr:row>
      <xdr:rowOff>2173941</xdr:rowOff>
    </xdr:to>
    <xdr:pic>
      <xdr:nvPicPr>
        <xdr:cNvPr id="18" name="Рисунок 17" descr="C:\Documents and Settings\peok01\Local Settings\Temporary Internet Files\Content.Word\Пластиковые (2).jp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7236" y="16673233"/>
          <a:ext cx="1154206" cy="1064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11206</xdr:colOff>
      <xdr:row>18</xdr:row>
      <xdr:rowOff>2241178</xdr:rowOff>
    </xdr:from>
    <xdr:to>
      <xdr:col>0</xdr:col>
      <xdr:colOff>1255059</xdr:colOff>
      <xdr:row>19</xdr:row>
      <xdr:rowOff>1411941</xdr:rowOff>
    </xdr:to>
    <xdr:pic>
      <xdr:nvPicPr>
        <xdr:cNvPr id="19" name="Рисунок 18" descr="C:\Documents and Settings\peok01\Local Settings\Temporary Internet Files\Content.Word\Марио синие.jp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206" y="17805028"/>
          <a:ext cx="1243853" cy="1418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56029</xdr:colOff>
      <xdr:row>20</xdr:row>
      <xdr:rowOff>347382</xdr:rowOff>
    </xdr:from>
    <xdr:to>
      <xdr:col>0</xdr:col>
      <xdr:colOff>1288676</xdr:colOff>
      <xdr:row>20</xdr:row>
      <xdr:rowOff>1299882</xdr:rowOff>
    </xdr:to>
    <xdr:pic>
      <xdr:nvPicPr>
        <xdr:cNvPr id="20" name="Рисунок 19" descr="C:\Documents and Settings\peok01\Рабочий стол\Tatsiana\Фото\Gardeng swing\Novara c822.jpg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6029" y="21264282"/>
          <a:ext cx="1232647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33618</xdr:colOff>
      <xdr:row>25</xdr:row>
      <xdr:rowOff>1322295</xdr:rowOff>
    </xdr:from>
    <xdr:to>
      <xdr:col>0</xdr:col>
      <xdr:colOff>1243852</xdr:colOff>
      <xdr:row>25</xdr:row>
      <xdr:rowOff>2442883</xdr:rowOff>
    </xdr:to>
    <xdr:pic>
      <xdr:nvPicPr>
        <xdr:cNvPr id="21" name="Рисунок 20" descr="C:\Documents and Settings\peok01\Local Settings\Temporary Internet Files\Content.Word\Пагода (3) синяя.jpg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618" y="30811695"/>
          <a:ext cx="1210234" cy="1120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1232647</xdr:rowOff>
    </xdr:from>
    <xdr:to>
      <xdr:col>0</xdr:col>
      <xdr:colOff>1210234</xdr:colOff>
      <xdr:row>26</xdr:row>
      <xdr:rowOff>2364440</xdr:rowOff>
    </xdr:to>
    <xdr:pic>
      <xdr:nvPicPr>
        <xdr:cNvPr id="22" name="Рисунок 21" descr="C:\Documents and Settings\peok01\Local Settings\Temporary Internet Files\Content.Word\Турин 2 фиолет (2).jpg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33322372"/>
          <a:ext cx="1210234" cy="1131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44824</xdr:colOff>
      <xdr:row>21</xdr:row>
      <xdr:rowOff>33617</xdr:rowOff>
    </xdr:from>
    <xdr:to>
      <xdr:col>0</xdr:col>
      <xdr:colOff>1255059</xdr:colOff>
      <xdr:row>21</xdr:row>
      <xdr:rowOff>1400734</xdr:rowOff>
    </xdr:to>
    <xdr:pic>
      <xdr:nvPicPr>
        <xdr:cNvPr id="23" name="Рисунок 22" descr="C:\Documents and Settings\peok01\Local Settings\Temporary Internet Files\Content.Word\Сиена города (1).jpg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4824" y="22303067"/>
          <a:ext cx="1210235" cy="1367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1210235</xdr:colOff>
      <xdr:row>25</xdr:row>
      <xdr:rowOff>1299883</xdr:rowOff>
    </xdr:to>
    <xdr:pic>
      <xdr:nvPicPr>
        <xdr:cNvPr id="24" name="Рисунок 23" descr="C:\Documents and Settings\peok01\Local Settings\Temporary Internet Files\Content.Word\ADS_9237.jpg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9489400"/>
          <a:ext cx="1210235" cy="12998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56030</xdr:colOff>
      <xdr:row>26</xdr:row>
      <xdr:rowOff>1</xdr:rowOff>
    </xdr:from>
    <xdr:to>
      <xdr:col>0</xdr:col>
      <xdr:colOff>1243854</xdr:colOff>
      <xdr:row>26</xdr:row>
      <xdr:rowOff>1154207</xdr:rowOff>
    </xdr:to>
    <xdr:pic>
      <xdr:nvPicPr>
        <xdr:cNvPr id="25" name="Рисунок 24" descr="C:\Documents and Settings\peok01\Local Settings\Temporary Internet Files\Content.Word\ADS_9001.jpg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6030" y="32089726"/>
          <a:ext cx="1187824" cy="1154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11206</xdr:colOff>
      <xdr:row>27</xdr:row>
      <xdr:rowOff>67236</xdr:rowOff>
    </xdr:from>
    <xdr:to>
      <xdr:col>0</xdr:col>
      <xdr:colOff>1273268</xdr:colOff>
      <xdr:row>27</xdr:row>
      <xdr:rowOff>1174516</xdr:rowOff>
    </xdr:to>
    <xdr:pic>
      <xdr:nvPicPr>
        <xdr:cNvPr id="26" name="Рисунок 25" descr="C:\Documents and Settings\peok01\Local Settings\Temporary Internet Files\Content.Word\ADS_9266.jpg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206" y="34633461"/>
          <a:ext cx="1262062" cy="1107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11205</xdr:colOff>
      <xdr:row>27</xdr:row>
      <xdr:rowOff>1232648</xdr:rowOff>
    </xdr:from>
    <xdr:to>
      <xdr:col>0</xdr:col>
      <xdr:colOff>1255058</xdr:colOff>
      <xdr:row>27</xdr:row>
      <xdr:rowOff>2308412</xdr:rowOff>
    </xdr:to>
    <xdr:pic>
      <xdr:nvPicPr>
        <xdr:cNvPr id="27" name="Рисунок 26" descr="C:\Documents and Settings\peok01\Local Settings\Temporary Internet Files\Content.Word\Мастак новый бордовый (1).jpg"/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205" y="35798873"/>
          <a:ext cx="1243853" cy="1075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22412</xdr:colOff>
      <xdr:row>24</xdr:row>
      <xdr:rowOff>78441</xdr:rowOff>
    </xdr:from>
    <xdr:to>
      <xdr:col>0</xdr:col>
      <xdr:colOff>1277471</xdr:colOff>
      <xdr:row>24</xdr:row>
      <xdr:rowOff>1064559</xdr:rowOff>
    </xdr:to>
    <xdr:pic>
      <xdr:nvPicPr>
        <xdr:cNvPr id="28" name="Рисунок 27" descr="C:\Documents and Settings\peok01\Local Settings\Temporary Internet Files\Content.Word\ADS_9280.jpg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412" y="27338991"/>
          <a:ext cx="1255059" cy="986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100854</xdr:colOff>
      <xdr:row>24</xdr:row>
      <xdr:rowOff>1098178</xdr:rowOff>
    </xdr:from>
    <xdr:to>
      <xdr:col>0</xdr:col>
      <xdr:colOff>1221442</xdr:colOff>
      <xdr:row>24</xdr:row>
      <xdr:rowOff>2050678</xdr:rowOff>
    </xdr:to>
    <xdr:pic>
      <xdr:nvPicPr>
        <xdr:cNvPr id="29" name="Рисунок 28" descr="C:\Documents and Settings\peok01\Local Settings\Temporary Internet Files\Content.Word\ADS_9296.jpg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0854" y="28358728"/>
          <a:ext cx="1120588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1281748</xdr:colOff>
      <xdr:row>28</xdr:row>
      <xdr:rowOff>1162945</xdr:rowOff>
    </xdr:to>
    <xdr:pic>
      <xdr:nvPicPr>
        <xdr:cNvPr id="30" name="Рисунок 29" descr="C:\Documents and Settings\peok01\Local Settings\Temporary Internet Files\Content.Word\ADS_9048.jpg"/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36995100"/>
          <a:ext cx="1281748" cy="116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56030</xdr:colOff>
      <xdr:row>28</xdr:row>
      <xdr:rowOff>1322294</xdr:rowOff>
    </xdr:from>
    <xdr:to>
      <xdr:col>0</xdr:col>
      <xdr:colOff>1221441</xdr:colOff>
      <xdr:row>28</xdr:row>
      <xdr:rowOff>2185147</xdr:rowOff>
    </xdr:to>
    <xdr:pic>
      <xdr:nvPicPr>
        <xdr:cNvPr id="31" name="Рисунок 30" descr="C:\Documents and Settings\peok01\Local Settings\Temporary Internet Files\Content.Word\Big swing Mastak - 2 m length.jpg"/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6030" y="38317394"/>
          <a:ext cx="1165411" cy="862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526678</xdr:rowOff>
    </xdr:from>
    <xdr:to>
      <xdr:col>0</xdr:col>
      <xdr:colOff>1299882</xdr:colOff>
      <xdr:row>29</xdr:row>
      <xdr:rowOff>1535206</xdr:rowOff>
    </xdr:to>
    <xdr:pic>
      <xdr:nvPicPr>
        <xdr:cNvPr id="32" name="Рисунок 31" descr="Садовые качели &quot;Турин Премиум&quot; с803"/>
        <xdr:cNvPicPr/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39788728"/>
          <a:ext cx="1299882" cy="1008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11206</xdr:colOff>
      <xdr:row>22</xdr:row>
      <xdr:rowOff>212912</xdr:rowOff>
    </xdr:from>
    <xdr:to>
      <xdr:col>0</xdr:col>
      <xdr:colOff>1299882</xdr:colOff>
      <xdr:row>22</xdr:row>
      <xdr:rowOff>1389530</xdr:rowOff>
    </xdr:to>
    <xdr:pic>
      <xdr:nvPicPr>
        <xdr:cNvPr id="33" name="Рисунок 32" descr="Качели садовые &quot;Турин&quot; с556"/>
        <xdr:cNvPicPr/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206" y="24187337"/>
          <a:ext cx="1288676" cy="11766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504263</xdr:rowOff>
    </xdr:from>
    <xdr:to>
      <xdr:col>0</xdr:col>
      <xdr:colOff>1288676</xdr:colOff>
      <xdr:row>30</xdr:row>
      <xdr:rowOff>1535204</xdr:rowOff>
    </xdr:to>
    <xdr:pic>
      <xdr:nvPicPr>
        <xdr:cNvPr id="34" name="Рисунок 33" descr="http://olsa.by/files/products/815.800x600.jpg?371618be29457f961d44593b56fcb50a"/>
        <xdr:cNvPicPr/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42423788"/>
          <a:ext cx="1288676" cy="1030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56029</xdr:rowOff>
    </xdr:from>
    <xdr:to>
      <xdr:col>0</xdr:col>
      <xdr:colOff>1288676</xdr:colOff>
      <xdr:row>32</xdr:row>
      <xdr:rowOff>1086970</xdr:rowOff>
    </xdr:to>
    <xdr:pic>
      <xdr:nvPicPr>
        <xdr:cNvPr id="35" name="Рисунок 34" descr="http://olsa.by/files/products/-%D1%81813.800x600.jpg?2b0a8b44dcca8542f05813b2ef4de7b7"/>
        <xdr:cNvPicPr/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47233354"/>
          <a:ext cx="1288676" cy="1030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44824</xdr:colOff>
      <xdr:row>32</xdr:row>
      <xdr:rowOff>1277470</xdr:rowOff>
    </xdr:from>
    <xdr:to>
      <xdr:col>0</xdr:col>
      <xdr:colOff>1277471</xdr:colOff>
      <xdr:row>32</xdr:row>
      <xdr:rowOff>2241176</xdr:rowOff>
    </xdr:to>
    <xdr:pic>
      <xdr:nvPicPr>
        <xdr:cNvPr id="36" name="Рисунок 35" descr="Качели садовые &quot;Палермо&quot; с813"/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4824" y="48454795"/>
          <a:ext cx="1232647" cy="963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539003</xdr:colOff>
      <xdr:row>4</xdr:row>
      <xdr:rowOff>118221</xdr:rowOff>
    </xdr:from>
    <xdr:to>
      <xdr:col>2</xdr:col>
      <xdr:colOff>486895</xdr:colOff>
      <xdr:row>6</xdr:row>
      <xdr:rowOff>112060</xdr:rowOff>
    </xdr:to>
    <xdr:pic>
      <xdr:nvPicPr>
        <xdr:cNvPr id="37" name="Рисунок 36" descr="D:\Наталья\Реклама\Логотип\Логотип Ольса без фона.png"/>
        <xdr:cNvPicPr/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39003" y="1013571"/>
          <a:ext cx="1995767" cy="508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54429</xdr:colOff>
      <xdr:row>11</xdr:row>
      <xdr:rowOff>27215</xdr:rowOff>
    </xdr:from>
    <xdr:to>
      <xdr:col>0</xdr:col>
      <xdr:colOff>948479</xdr:colOff>
      <xdr:row>11</xdr:row>
      <xdr:rowOff>898072</xdr:rowOff>
    </xdr:to>
    <xdr:pic>
      <xdr:nvPicPr>
        <xdr:cNvPr id="38" name="Рисунок 37" descr="Габи с92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28064" r="10115" b="5380"/>
        <a:stretch>
          <a:fillRect/>
        </a:stretch>
      </xdr:blipFill>
      <xdr:spPr>
        <a:xfrm>
          <a:off x="54429" y="3483429"/>
          <a:ext cx="894050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394606</xdr:colOff>
      <xdr:row>11</xdr:row>
      <xdr:rowOff>823233</xdr:rowOff>
    </xdr:from>
    <xdr:to>
      <xdr:col>0</xdr:col>
      <xdr:colOff>1302203</xdr:colOff>
      <xdr:row>11</xdr:row>
      <xdr:rowOff>1655199</xdr:rowOff>
    </xdr:to>
    <xdr:pic>
      <xdr:nvPicPr>
        <xdr:cNvPr id="39" name="Рисунок 38" descr="Габи с 950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23516" t="8567" r="9142" b="4120"/>
        <a:stretch>
          <a:fillRect/>
        </a:stretch>
      </xdr:blipFill>
      <xdr:spPr>
        <a:xfrm>
          <a:off x="394606" y="4279447"/>
          <a:ext cx="907597" cy="8319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0</xdr:colOff>
      <xdr:row>19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12830175" y="20059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11204</xdr:colOff>
      <xdr:row>12</xdr:row>
      <xdr:rowOff>179296</xdr:rowOff>
    </xdr:from>
    <xdr:to>
      <xdr:col>0</xdr:col>
      <xdr:colOff>1771217</xdr:colOff>
      <xdr:row>13</xdr:row>
      <xdr:rowOff>2</xdr:rowOff>
    </xdr:to>
    <xdr:pic>
      <xdr:nvPicPr>
        <xdr:cNvPr id="3" name="Рисунок 2" descr="C:\Documents and Settings\peok01\Local Settings\Temporary Internet Files\Content.Word\599A0021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4" y="7303996"/>
          <a:ext cx="1760013" cy="1039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100853</xdr:colOff>
      <xdr:row>14</xdr:row>
      <xdr:rowOff>33618</xdr:rowOff>
    </xdr:from>
    <xdr:to>
      <xdr:col>0</xdr:col>
      <xdr:colOff>1764553</xdr:colOff>
      <xdr:row>14</xdr:row>
      <xdr:rowOff>1086771</xdr:rowOff>
    </xdr:to>
    <xdr:pic>
      <xdr:nvPicPr>
        <xdr:cNvPr id="4" name="Рисунок 3" descr="C:\Documents and Settings\peok01\Local Settings\Temporary Internet Files\Content.Word\Верона с40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853" y="9596718"/>
          <a:ext cx="1663700" cy="1053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33616</xdr:colOff>
      <xdr:row>17</xdr:row>
      <xdr:rowOff>145676</xdr:rowOff>
    </xdr:from>
    <xdr:to>
      <xdr:col>0</xdr:col>
      <xdr:colOff>1748118</xdr:colOff>
      <xdr:row>17</xdr:row>
      <xdr:rowOff>1186174</xdr:rowOff>
    </xdr:to>
    <xdr:pic>
      <xdr:nvPicPr>
        <xdr:cNvPr id="7" name="Рисунок 6" descr="C:\Documents and Settings\peok01\Local Settings\Temporary Internet Files\Content.Word\599A0221.pn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616" y="15157076"/>
          <a:ext cx="1714502" cy="1040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100853</xdr:colOff>
      <xdr:row>18</xdr:row>
      <xdr:rowOff>33618</xdr:rowOff>
    </xdr:from>
    <xdr:to>
      <xdr:col>0</xdr:col>
      <xdr:colOff>1322035</xdr:colOff>
      <xdr:row>18</xdr:row>
      <xdr:rowOff>843243</xdr:rowOff>
    </xdr:to>
    <xdr:pic>
      <xdr:nvPicPr>
        <xdr:cNvPr id="8" name="Рисунок 7" descr="C:\Documents and Settings\peok01\Local Settings\Temporary Internet Files\Content.Word\Кровать -пуф Э46.16.00 (5)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853" y="16264218"/>
          <a:ext cx="1221182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974911</xdr:colOff>
      <xdr:row>18</xdr:row>
      <xdr:rowOff>762000</xdr:rowOff>
    </xdr:from>
    <xdr:to>
      <xdr:col>1</xdr:col>
      <xdr:colOff>1120</xdr:colOff>
      <xdr:row>18</xdr:row>
      <xdr:rowOff>1266414</xdr:rowOff>
    </xdr:to>
    <xdr:pic>
      <xdr:nvPicPr>
        <xdr:cNvPr id="9" name="Рисунок 8" descr="C:\Documents and Settings\peok01\Local Settings\Temporary Internet Files\Content.Word\Кровать -пуф Э46.16.00 (2)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74911" y="16992600"/>
          <a:ext cx="816909" cy="5044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44823</xdr:colOff>
      <xdr:row>8</xdr:row>
      <xdr:rowOff>1333498</xdr:rowOff>
    </xdr:from>
    <xdr:to>
      <xdr:col>1</xdr:col>
      <xdr:colOff>0</xdr:colOff>
      <xdr:row>9</xdr:row>
      <xdr:rowOff>1300441</xdr:rowOff>
    </xdr:to>
    <xdr:pic>
      <xdr:nvPicPr>
        <xdr:cNvPr id="12" name="Рисунок 11" descr="Надин с407.jpg"/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823" y="3406586"/>
          <a:ext cx="1748118" cy="1299883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10</xdr:row>
      <xdr:rowOff>56030</xdr:rowOff>
    </xdr:from>
    <xdr:to>
      <xdr:col>1</xdr:col>
      <xdr:colOff>56028</xdr:colOff>
      <xdr:row>10</xdr:row>
      <xdr:rowOff>1255060</xdr:rowOff>
    </xdr:to>
    <xdr:pic>
      <xdr:nvPicPr>
        <xdr:cNvPr id="13" name="Рисунок 12" descr="надин-с408.gif"/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617" y="4532780"/>
          <a:ext cx="1813111" cy="119903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11</xdr:row>
      <xdr:rowOff>56029</xdr:rowOff>
    </xdr:from>
    <xdr:to>
      <xdr:col>0</xdr:col>
      <xdr:colOff>1692088</xdr:colOff>
      <xdr:row>11</xdr:row>
      <xdr:rowOff>1244536</xdr:rowOff>
    </xdr:to>
    <xdr:pic>
      <xdr:nvPicPr>
        <xdr:cNvPr id="14" name="Рисунок 13" descr="Надин с649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206" y="5856754"/>
          <a:ext cx="1680882" cy="1188507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13</xdr:row>
      <xdr:rowOff>67235</xdr:rowOff>
    </xdr:from>
    <xdr:to>
      <xdr:col>0</xdr:col>
      <xdr:colOff>1741836</xdr:colOff>
      <xdr:row>13</xdr:row>
      <xdr:rowOff>1221441</xdr:rowOff>
    </xdr:to>
    <xdr:pic>
      <xdr:nvPicPr>
        <xdr:cNvPr id="15" name="Рисунок 14" descr="Юлька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4470" y="8411135"/>
          <a:ext cx="1607366" cy="11519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1300434</xdr:colOff>
      <xdr:row>15</xdr:row>
      <xdr:rowOff>971550</xdr:rowOff>
    </xdr:to>
    <xdr:pic>
      <xdr:nvPicPr>
        <xdr:cNvPr id="16" name="Рисунок 15" descr="C:\Documents and Settings\peok01\Local Settings\Temporary Internet Files\Content.Word\вилия с445.gif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0753725"/>
          <a:ext cx="1300434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851648</xdr:colOff>
      <xdr:row>15</xdr:row>
      <xdr:rowOff>560294</xdr:rowOff>
    </xdr:from>
    <xdr:to>
      <xdr:col>0</xdr:col>
      <xdr:colOff>1669678</xdr:colOff>
      <xdr:row>15</xdr:row>
      <xdr:rowOff>1084169</xdr:rowOff>
    </xdr:to>
    <xdr:pic>
      <xdr:nvPicPr>
        <xdr:cNvPr id="17" name="Рисунок 16" descr="http://olsa.by/files/products/vvv445.800x600.gif?f033fbaec2e1f4202176df1d68ca56ab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851648" y="11314019"/>
          <a:ext cx="81803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1170432</xdr:colOff>
      <xdr:row>16</xdr:row>
      <xdr:rowOff>857250</xdr:rowOff>
    </xdr:to>
    <xdr:pic>
      <xdr:nvPicPr>
        <xdr:cNvPr id="18" name="Рисунок 17" descr="\\Server\Общая\ОБЩИЙ СКАН ОМиС\Наташа Лейченко\ФОТО\Валлетта\Валлетта (2).pn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1944350"/>
          <a:ext cx="1170432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627529</xdr:colOff>
      <xdr:row>16</xdr:row>
      <xdr:rowOff>381000</xdr:rowOff>
    </xdr:from>
    <xdr:to>
      <xdr:col>1</xdr:col>
      <xdr:colOff>264945</xdr:colOff>
      <xdr:row>16</xdr:row>
      <xdr:rowOff>1095375</xdr:rowOff>
    </xdr:to>
    <xdr:pic>
      <xdr:nvPicPr>
        <xdr:cNvPr id="19" name="Рисунок 18" descr="\\Server\общая\ОБЩИЙ СКАН ОМиС\Наташа Лейченко\ФОТО\Валлетта\Валлетта (3).pn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27529" y="12325350"/>
          <a:ext cx="1428116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229440</xdr:colOff>
      <xdr:row>3</xdr:row>
      <xdr:rowOff>0</xdr:rowOff>
    </xdr:from>
    <xdr:to>
      <xdr:col>1</xdr:col>
      <xdr:colOff>235324</xdr:colOff>
      <xdr:row>4</xdr:row>
      <xdr:rowOff>140074</xdr:rowOff>
    </xdr:to>
    <xdr:pic>
      <xdr:nvPicPr>
        <xdr:cNvPr id="20" name="Рисунок 19" descr="D:\Наталья\Реклама\Логотип\Логотип Ольса без фона.pn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9440" y="704850"/>
          <a:ext cx="1796584" cy="397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21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14039850" y="1164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107155</xdr:colOff>
      <xdr:row>18</xdr:row>
      <xdr:rowOff>381000</xdr:rowOff>
    </xdr:from>
    <xdr:to>
      <xdr:col>1</xdr:col>
      <xdr:colOff>1869280</xdr:colOff>
      <xdr:row>18</xdr:row>
      <xdr:rowOff>1619250</xdr:rowOff>
    </xdr:to>
    <xdr:pic>
      <xdr:nvPicPr>
        <xdr:cNvPr id="3" name="Рисунок 2" descr="C:\Documents and Settings\peok01\Рабочий стол\Tatsiana\OBI\ОБИ Предложение 2018\Наборы мебели и навесы\Деревянный набор (1)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9605" y="6505575"/>
          <a:ext cx="17621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229440</xdr:colOff>
      <xdr:row>8</xdr:row>
      <xdr:rowOff>165846</xdr:rowOff>
    </xdr:from>
    <xdr:to>
      <xdr:col>1</xdr:col>
      <xdr:colOff>1737050</xdr:colOff>
      <xdr:row>10</xdr:row>
      <xdr:rowOff>16809</xdr:rowOff>
    </xdr:to>
    <xdr:pic>
      <xdr:nvPicPr>
        <xdr:cNvPr id="6" name="Рисунок 5" descr="D:\Наталья\Реклама\Логотип\Логотип Ольса без фона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9440" y="1823196"/>
          <a:ext cx="2060060" cy="365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59531</xdr:colOff>
      <xdr:row>17</xdr:row>
      <xdr:rowOff>416718</xdr:rowOff>
    </xdr:from>
    <xdr:to>
      <xdr:col>1</xdr:col>
      <xdr:colOff>1904461</xdr:colOff>
      <xdr:row>17</xdr:row>
      <xdr:rowOff>1254919</xdr:rowOff>
    </xdr:to>
    <xdr:pic>
      <xdr:nvPicPr>
        <xdr:cNvPr id="8" name="Рисунок 7" descr="230_1.600x600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7219" y="4738687"/>
          <a:ext cx="1844930" cy="838201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19</xdr:row>
      <xdr:rowOff>250031</xdr:rowOff>
    </xdr:from>
    <xdr:to>
      <xdr:col>1</xdr:col>
      <xdr:colOff>1934120</xdr:colOff>
      <xdr:row>19</xdr:row>
      <xdr:rowOff>1636033</xdr:rowOff>
    </xdr:to>
    <xdr:pic>
      <xdr:nvPicPr>
        <xdr:cNvPr id="10" name="Рисунок 9" descr="Набор террастной мебели Прованс с93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25916"/>
        <a:stretch>
          <a:fillRect/>
        </a:stretch>
      </xdr:blipFill>
      <xdr:spPr>
        <a:xfrm>
          <a:off x="619126" y="8239125"/>
          <a:ext cx="1862682" cy="13860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0</xdr:colOff>
      <xdr:row>19</xdr:row>
      <xdr:rowOff>0</xdr:rowOff>
    </xdr:from>
    <xdr:ext cx="184731" cy="264560"/>
    <xdr:sp macro="" textlink="">
      <xdr:nvSpPr>
        <xdr:cNvPr id="38" name="TextBox 37"/>
        <xdr:cNvSpPr txBox="1"/>
      </xdr:nvSpPr>
      <xdr:spPr>
        <a:xfrm>
          <a:off x="17783175" y="3206353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539003</xdr:colOff>
      <xdr:row>4</xdr:row>
      <xdr:rowOff>118221</xdr:rowOff>
    </xdr:from>
    <xdr:to>
      <xdr:col>1</xdr:col>
      <xdr:colOff>991160</xdr:colOff>
      <xdr:row>6</xdr:row>
      <xdr:rowOff>112059</xdr:rowOff>
    </xdr:to>
    <xdr:pic>
      <xdr:nvPicPr>
        <xdr:cNvPr id="51" name="Рисунок 50" descr="D:\Наталья\Реклама\Логотип\Логотип Ольса без фона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9003" y="1014692"/>
          <a:ext cx="1987363" cy="509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78441</xdr:colOff>
      <xdr:row>12</xdr:row>
      <xdr:rowOff>156881</xdr:rowOff>
    </xdr:from>
    <xdr:to>
      <xdr:col>0</xdr:col>
      <xdr:colOff>1277471</xdr:colOff>
      <xdr:row>12</xdr:row>
      <xdr:rowOff>1299882</xdr:rowOff>
    </xdr:to>
    <xdr:pic>
      <xdr:nvPicPr>
        <xdr:cNvPr id="52" name="Рисунок 51" descr="C:\Documents and Settings\peok01\Local Settings\Temporary Internet Files\Content.Word\Шезлог Альберто 2 (2)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441" y="5266763"/>
          <a:ext cx="1199030" cy="1143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56030</xdr:colOff>
      <xdr:row>13</xdr:row>
      <xdr:rowOff>302559</xdr:rowOff>
    </xdr:from>
    <xdr:to>
      <xdr:col>0</xdr:col>
      <xdr:colOff>1277471</xdr:colOff>
      <xdr:row>13</xdr:row>
      <xdr:rowOff>1792941</xdr:rowOff>
    </xdr:to>
    <xdr:pic>
      <xdr:nvPicPr>
        <xdr:cNvPr id="53" name="Рисунок 52" descr="C:\Documents and Settings\peok01\Local Settings\Temporary Internet Files\Content.Word\Шезлонг Альберто 3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030" y="6981265"/>
          <a:ext cx="1221441" cy="1490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1277471</xdr:colOff>
      <xdr:row>14</xdr:row>
      <xdr:rowOff>1311088</xdr:rowOff>
    </xdr:to>
    <xdr:pic>
      <xdr:nvPicPr>
        <xdr:cNvPr id="54" name="Рисунок 53" descr="C:\Documents and Settings\peok01\Local Settings\Temporary Internet Files\Content.Word\Шезлонг Альберто с тавтингом (2)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8998324"/>
          <a:ext cx="1277471" cy="1311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11</xdr:row>
      <xdr:rowOff>100853</xdr:rowOff>
    </xdr:from>
    <xdr:to>
      <xdr:col>0</xdr:col>
      <xdr:colOff>1277471</xdr:colOff>
      <xdr:row>11</xdr:row>
      <xdr:rowOff>1580029</xdr:rowOff>
    </xdr:to>
    <xdr:pic>
      <xdr:nvPicPr>
        <xdr:cNvPr id="55" name="Рисунок 54" descr="http://olsa.by/files/products/281.800x600.jpg?4880a6371c454f00f4e29ef4960b1bc6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3552265"/>
          <a:ext cx="1277470" cy="1479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1490382</xdr:colOff>
      <xdr:row>15</xdr:row>
      <xdr:rowOff>1255059</xdr:rowOff>
    </xdr:to>
    <xdr:pic>
      <xdr:nvPicPr>
        <xdr:cNvPr id="56" name="Рисунок 55" descr="C:\Documents and Settings\peok01\Local Settings\Temporary Internet Files\Content.Word\ADS_8692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9715500"/>
          <a:ext cx="1490382" cy="1255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78441</xdr:colOff>
      <xdr:row>16</xdr:row>
      <xdr:rowOff>44823</xdr:rowOff>
    </xdr:from>
    <xdr:to>
      <xdr:col>0</xdr:col>
      <xdr:colOff>1434353</xdr:colOff>
      <xdr:row>16</xdr:row>
      <xdr:rowOff>1008528</xdr:rowOff>
    </xdr:to>
    <xdr:pic>
      <xdr:nvPicPr>
        <xdr:cNvPr id="57" name="Рисунок 56" descr="C:\Users\marketikea\AppData\Local\Microsoft\Windows\Temporary Internet Files\Content.Word\Таити.jpg"/>
        <xdr:cNvPicPr/>
      </xdr:nvPicPr>
      <xdr:blipFill>
        <a:blip xmlns:r="http://schemas.openxmlformats.org/officeDocument/2006/relationships" r:embed="rId7" cstate="print"/>
        <a:srcRect l="25000" t="20000" r="16667" b="8411"/>
        <a:stretch>
          <a:fillRect/>
        </a:stretch>
      </xdr:blipFill>
      <xdr:spPr bwMode="auto">
        <a:xfrm>
          <a:off x="78441" y="11138647"/>
          <a:ext cx="1355912" cy="963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156883</xdr:colOff>
      <xdr:row>17</xdr:row>
      <xdr:rowOff>33618</xdr:rowOff>
    </xdr:from>
    <xdr:to>
      <xdr:col>0</xdr:col>
      <xdr:colOff>1280576</xdr:colOff>
      <xdr:row>17</xdr:row>
      <xdr:rowOff>767043</xdr:rowOff>
    </xdr:to>
    <xdr:pic>
      <xdr:nvPicPr>
        <xdr:cNvPr id="58" name="Рисунок 57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6883" y="12236824"/>
          <a:ext cx="1123693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0</xdr:colOff>
      <xdr:row>18</xdr:row>
      <xdr:rowOff>0</xdr:rowOff>
    </xdr:from>
    <xdr:ext cx="184731" cy="264560"/>
    <xdr:sp macro="" textlink="">
      <xdr:nvSpPr>
        <xdr:cNvPr id="60" name="TextBox 59"/>
        <xdr:cNvSpPr txBox="1"/>
      </xdr:nvSpPr>
      <xdr:spPr>
        <a:xfrm>
          <a:off x="13783235" y="139961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56029</xdr:colOff>
      <xdr:row>18</xdr:row>
      <xdr:rowOff>44822</xdr:rowOff>
    </xdr:from>
    <xdr:to>
      <xdr:col>0</xdr:col>
      <xdr:colOff>1255058</xdr:colOff>
      <xdr:row>18</xdr:row>
      <xdr:rowOff>839667</xdr:rowOff>
    </xdr:to>
    <xdr:pic>
      <xdr:nvPicPr>
        <xdr:cNvPr id="61" name="Picture 3" descr="http://olsa.by/en/files/products/82%D0%B0.600x600.jpg?4c7c5f0e4e2110a944e7e8dc727ab6e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6029" y="13144498"/>
          <a:ext cx="1199029" cy="7948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224118</xdr:colOff>
      <xdr:row>19</xdr:row>
      <xdr:rowOff>89647</xdr:rowOff>
    </xdr:from>
    <xdr:to>
      <xdr:col>0</xdr:col>
      <xdr:colOff>1344706</xdr:colOff>
      <xdr:row>19</xdr:row>
      <xdr:rowOff>963705</xdr:rowOff>
    </xdr:to>
    <xdr:pic>
      <xdr:nvPicPr>
        <xdr:cNvPr id="62" name="Рисунок 61" descr="http://olsa.by/en/files/products/-%D1%81692---2.800x600.jpg?6c603c35b1cf31240158d628bba3d9d9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4118" y="14085794"/>
          <a:ext cx="1120588" cy="8740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0</xdr:colOff>
      <xdr:row>19</xdr:row>
      <xdr:rowOff>0</xdr:rowOff>
    </xdr:from>
    <xdr:ext cx="184731" cy="264560"/>
    <xdr:sp macro="" textlink="">
      <xdr:nvSpPr>
        <xdr:cNvPr id="63" name="TextBox 62"/>
        <xdr:cNvSpPr txBox="1"/>
      </xdr:nvSpPr>
      <xdr:spPr>
        <a:xfrm>
          <a:off x="13783235" y="1309967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/www.olsa.by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../www.olsa.by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../www.olsa.by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Z36"/>
  <sheetViews>
    <sheetView zoomScale="70" zoomScaleNormal="70" workbookViewId="0">
      <selection activeCell="V11" sqref="V11"/>
    </sheetView>
  </sheetViews>
  <sheetFormatPr defaultRowHeight="17.25"/>
  <cols>
    <col min="1" max="1" width="19.7109375" style="2" customWidth="1"/>
    <col min="2" max="2" width="11" style="2" customWidth="1"/>
    <col min="3" max="3" width="26" style="2" customWidth="1"/>
    <col min="4" max="4" width="10.7109375" style="2" customWidth="1"/>
    <col min="5" max="5" width="13.28515625" style="2" customWidth="1"/>
    <col min="6" max="6" width="9.140625" style="2" customWidth="1"/>
    <col min="7" max="7" width="11" style="2" customWidth="1"/>
    <col min="8" max="8" width="12" style="2" customWidth="1"/>
    <col min="9" max="9" width="13.5703125" style="2" customWidth="1"/>
    <col min="10" max="10" width="14.7109375" style="2" customWidth="1"/>
    <col min="11" max="11" width="14.140625" style="3" customWidth="1"/>
    <col min="12" max="12" width="10.28515625" style="2" customWidth="1"/>
    <col min="13" max="13" width="10" style="2" customWidth="1"/>
    <col min="14" max="14" width="14.7109375" style="2" customWidth="1"/>
    <col min="15" max="15" width="11.140625" style="2" customWidth="1"/>
    <col min="16" max="16" width="10.140625" style="2" customWidth="1"/>
    <col min="17" max="17" width="9.7109375" style="2" customWidth="1"/>
    <col min="18" max="18" width="7.85546875" style="2" customWidth="1"/>
    <col min="19" max="19" width="8.140625" style="2" customWidth="1"/>
    <col min="20" max="20" width="7.85546875" style="2" customWidth="1"/>
    <col min="21" max="21" width="8.28515625" style="2" customWidth="1"/>
    <col min="22" max="22" width="14.140625" style="44" customWidth="1"/>
    <col min="23" max="23" width="13.140625" style="2" customWidth="1"/>
    <col min="24" max="24" width="14" style="2" customWidth="1"/>
    <col min="25" max="25" width="9.140625" style="2" customWidth="1"/>
    <col min="26" max="26" width="9.140625" style="60" hidden="1" customWidth="1"/>
    <col min="27" max="16384" width="9.140625" style="2"/>
  </cols>
  <sheetData>
    <row r="1" spans="1:26">
      <c r="B1" s="43"/>
      <c r="C1" s="12"/>
      <c r="D1" s="13"/>
    </row>
    <row r="2" spans="1:26" ht="20.25">
      <c r="A2" s="69" t="s">
        <v>22</v>
      </c>
      <c r="B2" s="69"/>
      <c r="C2" s="69"/>
      <c r="D2" s="69"/>
      <c r="E2" s="69"/>
      <c r="F2" s="69"/>
      <c r="G2" s="69"/>
    </row>
    <row r="3" spans="1:26">
      <c r="A3" s="70" t="s">
        <v>23</v>
      </c>
      <c r="B3" s="70"/>
      <c r="C3" s="70"/>
      <c r="D3" s="70"/>
      <c r="E3" s="70"/>
      <c r="F3" s="70"/>
      <c r="G3" s="70"/>
    </row>
    <row r="4" spans="1:26" ht="18.75">
      <c r="A4" s="71" t="s">
        <v>24</v>
      </c>
      <c r="B4" s="71"/>
      <c r="C4" s="71"/>
      <c r="D4" s="71"/>
      <c r="E4" s="71"/>
      <c r="F4" s="71"/>
      <c r="G4" s="71"/>
    </row>
    <row r="5" spans="1:26" ht="20.25">
      <c r="B5" s="69" t="s">
        <v>61</v>
      </c>
      <c r="C5" s="69"/>
      <c r="D5" s="69"/>
      <c r="E5" s="69"/>
    </row>
    <row r="6" spans="1:26" ht="20.25">
      <c r="B6" s="43"/>
      <c r="C6" s="18"/>
      <c r="D6" s="19"/>
      <c r="E6" s="18"/>
    </row>
    <row r="7" spans="1:26" ht="20.25">
      <c r="B7" s="72" t="s">
        <v>62</v>
      </c>
      <c r="C7" s="72"/>
      <c r="D7" s="72"/>
      <c r="E7" s="72"/>
    </row>
    <row r="8" spans="1:26" ht="15.75" customHeight="1"/>
    <row r="10" spans="1:26" ht="31.5" customHeight="1">
      <c r="D10" s="66" t="s">
        <v>3</v>
      </c>
      <c r="E10" s="67"/>
      <c r="F10" s="68"/>
      <c r="H10" s="66" t="s">
        <v>7</v>
      </c>
      <c r="I10" s="67"/>
      <c r="J10" s="67"/>
      <c r="K10" s="67"/>
      <c r="L10" s="67"/>
      <c r="M10" s="68"/>
      <c r="N10" s="66" t="s">
        <v>11</v>
      </c>
      <c r="O10" s="67"/>
      <c r="P10" s="67"/>
      <c r="Q10" s="68"/>
      <c r="R10" s="11"/>
    </row>
    <row r="11" spans="1:26" s="6" customFormat="1" ht="130.5" customHeight="1">
      <c r="A11" s="4" t="s">
        <v>1</v>
      </c>
      <c r="B11" s="4" t="s">
        <v>65</v>
      </c>
      <c r="C11" s="4" t="s">
        <v>21</v>
      </c>
      <c r="D11" s="4" t="s">
        <v>2</v>
      </c>
      <c r="E11" s="4" t="s">
        <v>4</v>
      </c>
      <c r="F11" s="4" t="s">
        <v>5</v>
      </c>
      <c r="G11" s="4" t="s">
        <v>6</v>
      </c>
      <c r="H11" s="5" t="s">
        <v>8</v>
      </c>
      <c r="I11" s="5" t="s">
        <v>10</v>
      </c>
      <c r="J11" s="5" t="s">
        <v>9</v>
      </c>
      <c r="K11" s="5" t="s">
        <v>19</v>
      </c>
      <c r="L11" s="5" t="s">
        <v>86</v>
      </c>
      <c r="M11" s="5" t="s">
        <v>87</v>
      </c>
      <c r="N11" s="5" t="s">
        <v>20</v>
      </c>
      <c r="O11" s="5" t="s">
        <v>12</v>
      </c>
      <c r="P11" s="5" t="s">
        <v>13</v>
      </c>
      <c r="Q11" s="5" t="s">
        <v>88</v>
      </c>
      <c r="R11" s="5" t="s">
        <v>89</v>
      </c>
      <c r="S11" s="5" t="s">
        <v>90</v>
      </c>
      <c r="T11" s="5" t="s">
        <v>91</v>
      </c>
      <c r="U11" s="4" t="s">
        <v>14</v>
      </c>
      <c r="V11" s="45" t="s">
        <v>186</v>
      </c>
      <c r="W11" s="45" t="s">
        <v>187</v>
      </c>
      <c r="X11" s="45" t="s">
        <v>188</v>
      </c>
      <c r="Z11" s="61"/>
    </row>
    <row r="12" spans="1:26" s="9" customFormat="1" ht="130.5" customHeight="1">
      <c r="A12" s="4"/>
      <c r="B12" s="4" t="s">
        <v>182</v>
      </c>
      <c r="C12" s="4" t="s">
        <v>181</v>
      </c>
      <c r="D12" s="7">
        <v>160</v>
      </c>
      <c r="E12" s="7">
        <v>100</v>
      </c>
      <c r="F12" s="7">
        <v>150</v>
      </c>
      <c r="G12" s="7">
        <v>22</v>
      </c>
      <c r="H12" s="8">
        <v>160</v>
      </c>
      <c r="I12" s="8">
        <v>32</v>
      </c>
      <c r="J12" s="8">
        <v>1.4</v>
      </c>
      <c r="K12" s="8" t="s">
        <v>92</v>
      </c>
      <c r="L12" s="8" t="s">
        <v>15</v>
      </c>
      <c r="M12" s="8" t="s">
        <v>16</v>
      </c>
      <c r="N12" s="8" t="s">
        <v>17</v>
      </c>
      <c r="O12" s="8" t="s">
        <v>93</v>
      </c>
      <c r="P12" s="8">
        <v>5</v>
      </c>
      <c r="Q12" s="8" t="s">
        <v>16</v>
      </c>
      <c r="R12" s="8" t="s">
        <v>16</v>
      </c>
      <c r="S12" s="8" t="s">
        <v>16</v>
      </c>
      <c r="T12" s="8" t="s">
        <v>16</v>
      </c>
      <c r="U12" s="4" t="s">
        <v>18</v>
      </c>
      <c r="V12" s="45">
        <v>39.6</v>
      </c>
      <c r="W12" s="45">
        <f>V12+700/(67/Z12)</f>
        <v>40.737761194029851</v>
      </c>
      <c r="X12" s="45">
        <f>V12+2450/(67/Z12)</f>
        <v>43.582164179104481</v>
      </c>
      <c r="Z12" s="62">
        <f>0.5*0.165*1.32</f>
        <v>0.10890000000000001</v>
      </c>
    </row>
    <row r="13" spans="1:26" s="9" customFormat="1" ht="123.75" customHeight="1">
      <c r="A13" s="4"/>
      <c r="B13" s="4" t="s">
        <v>94</v>
      </c>
      <c r="C13" s="4" t="s">
        <v>95</v>
      </c>
      <c r="D13" s="7">
        <v>228</v>
      </c>
      <c r="E13" s="7">
        <v>121</v>
      </c>
      <c r="F13" s="7">
        <v>144.5</v>
      </c>
      <c r="G13" s="7">
        <v>28</v>
      </c>
      <c r="H13" s="8">
        <v>180</v>
      </c>
      <c r="I13" s="8">
        <v>32</v>
      </c>
      <c r="J13" s="8">
        <v>1.4</v>
      </c>
      <c r="K13" s="8" t="s">
        <v>92</v>
      </c>
      <c r="L13" s="8" t="s">
        <v>16</v>
      </c>
      <c r="M13" s="8" t="s">
        <v>16</v>
      </c>
      <c r="N13" s="8" t="s">
        <v>17</v>
      </c>
      <c r="O13" s="8" t="s">
        <v>96</v>
      </c>
      <c r="P13" s="8">
        <v>5</v>
      </c>
      <c r="Q13" s="8" t="s">
        <v>15</v>
      </c>
      <c r="R13" s="8" t="s">
        <v>16</v>
      </c>
      <c r="S13" s="8" t="s">
        <v>16</v>
      </c>
      <c r="T13" s="8" t="s">
        <v>16</v>
      </c>
      <c r="U13" s="4" t="s">
        <v>18</v>
      </c>
      <c r="V13" s="45">
        <v>47.4</v>
      </c>
      <c r="W13" s="45">
        <f>V13+700/(67/Z13)</f>
        <v>49.520895522388059</v>
      </c>
      <c r="X13" s="45">
        <f>V13+2450/(67/Z13)</f>
        <v>54.823134328358208</v>
      </c>
      <c r="Z13" s="62">
        <v>0.20300000000000001</v>
      </c>
    </row>
    <row r="14" spans="1:26" s="9" customFormat="1" ht="182.25" customHeight="1">
      <c r="A14" s="4"/>
      <c r="B14" s="4" t="s">
        <v>97</v>
      </c>
      <c r="C14" s="4" t="s">
        <v>98</v>
      </c>
      <c r="D14" s="46">
        <v>170.8</v>
      </c>
      <c r="E14" s="46">
        <v>240</v>
      </c>
      <c r="F14" s="46">
        <v>152.5</v>
      </c>
      <c r="G14" s="46">
        <v>27.5</v>
      </c>
      <c r="H14" s="47">
        <v>210</v>
      </c>
      <c r="I14" s="47">
        <v>32</v>
      </c>
      <c r="J14" s="47">
        <v>1.4</v>
      </c>
      <c r="K14" s="8" t="s">
        <v>92</v>
      </c>
      <c r="L14" s="8" t="s">
        <v>15</v>
      </c>
      <c r="M14" s="8" t="s">
        <v>16</v>
      </c>
      <c r="N14" s="8" t="s">
        <v>17</v>
      </c>
      <c r="O14" s="8" t="s">
        <v>93</v>
      </c>
      <c r="P14" s="8">
        <v>5</v>
      </c>
      <c r="Q14" s="8" t="s">
        <v>15</v>
      </c>
      <c r="R14" s="8" t="s">
        <v>16</v>
      </c>
      <c r="S14" s="8" t="s">
        <v>16</v>
      </c>
      <c r="T14" s="8" t="s">
        <v>16</v>
      </c>
      <c r="U14" s="4" t="s">
        <v>18</v>
      </c>
      <c r="V14" s="45">
        <v>56.8</v>
      </c>
      <c r="W14" s="45">
        <f>V14+700/(67/Z14)</f>
        <v>58.832250186567158</v>
      </c>
      <c r="X14" s="45">
        <f>V14+2450/(67/Z14)</f>
        <v>63.912875652985072</v>
      </c>
      <c r="Z14" s="62">
        <f>0.565*0.235*1.465</f>
        <v>0.19451537499999996</v>
      </c>
    </row>
    <row r="15" spans="1:26" s="9" customFormat="1" ht="108.75" customHeight="1">
      <c r="A15" s="4"/>
      <c r="B15" s="4" t="s">
        <v>99</v>
      </c>
      <c r="C15" s="4" t="s">
        <v>100</v>
      </c>
      <c r="D15" s="7">
        <v>231</v>
      </c>
      <c r="E15" s="7">
        <v>126</v>
      </c>
      <c r="F15" s="7">
        <v>147.80000000000001</v>
      </c>
      <c r="G15" s="7">
        <v>36</v>
      </c>
      <c r="H15" s="8">
        <v>210</v>
      </c>
      <c r="I15" s="8">
        <v>45</v>
      </c>
      <c r="J15" s="8">
        <v>1.4</v>
      </c>
      <c r="K15" s="8" t="s">
        <v>101</v>
      </c>
      <c r="L15" s="8" t="s">
        <v>15</v>
      </c>
      <c r="M15" s="5" t="s">
        <v>15</v>
      </c>
      <c r="N15" s="8" t="s">
        <v>17</v>
      </c>
      <c r="O15" s="5" t="s">
        <v>80</v>
      </c>
      <c r="P15" s="8">
        <v>5</v>
      </c>
      <c r="Q15" s="8" t="s">
        <v>15</v>
      </c>
      <c r="R15" s="8" t="s">
        <v>16</v>
      </c>
      <c r="S15" s="8" t="s">
        <v>15</v>
      </c>
      <c r="T15" s="8" t="s">
        <v>16</v>
      </c>
      <c r="U15" s="4" t="s">
        <v>18</v>
      </c>
      <c r="V15" s="45">
        <v>84.4</v>
      </c>
      <c r="W15" s="45">
        <f t="shared" ref="W15:W18" si="0">V15+700/(67/Z15)</f>
        <v>86.409580644776128</v>
      </c>
      <c r="X15" s="45">
        <f t="shared" ref="X15:X18" si="1">V15+2450/(67/Z15)</f>
        <v>91.433532256716418</v>
      </c>
      <c r="Z15" s="62">
        <f>0.526*0.186*1.966</f>
        <v>0.19234557600000002</v>
      </c>
    </row>
    <row r="16" spans="1:26" s="10" customFormat="1" ht="118.5" customHeight="1">
      <c r="A16" s="4"/>
      <c r="B16" s="4" t="s">
        <v>102</v>
      </c>
      <c r="C16" s="4" t="s">
        <v>103</v>
      </c>
      <c r="D16" s="7">
        <v>236.6</v>
      </c>
      <c r="E16" s="7">
        <v>138.80000000000001</v>
      </c>
      <c r="F16" s="7">
        <v>144.5</v>
      </c>
      <c r="G16" s="7">
        <v>36.5</v>
      </c>
      <c r="H16" s="8">
        <v>210</v>
      </c>
      <c r="I16" s="8">
        <v>45</v>
      </c>
      <c r="J16" s="8">
        <v>1.4</v>
      </c>
      <c r="K16" s="8" t="s">
        <v>104</v>
      </c>
      <c r="L16" s="8" t="s">
        <v>15</v>
      </c>
      <c r="M16" s="5" t="s">
        <v>15</v>
      </c>
      <c r="N16" s="8" t="s">
        <v>17</v>
      </c>
      <c r="O16" s="5" t="s">
        <v>80</v>
      </c>
      <c r="P16" s="5">
        <v>5</v>
      </c>
      <c r="Q16" s="8" t="s">
        <v>15</v>
      </c>
      <c r="R16" s="8" t="s">
        <v>16</v>
      </c>
      <c r="S16" s="8" t="s">
        <v>16</v>
      </c>
      <c r="T16" s="8" t="s">
        <v>16</v>
      </c>
      <c r="U16" s="4" t="s">
        <v>18</v>
      </c>
      <c r="V16" s="45">
        <v>97.4</v>
      </c>
      <c r="W16" s="45">
        <f t="shared" si="0"/>
        <v>99.902385074626878</v>
      </c>
      <c r="X16" s="45">
        <f t="shared" si="1"/>
        <v>106.15834776119404</v>
      </c>
      <c r="Z16" s="63">
        <f>0.66*0.19*1.91</f>
        <v>0.239514</v>
      </c>
    </row>
    <row r="17" spans="1:26" s="10" customFormat="1" ht="136.5" customHeight="1">
      <c r="A17" s="4"/>
      <c r="B17" s="4" t="s">
        <v>105</v>
      </c>
      <c r="C17" s="4" t="s">
        <v>106</v>
      </c>
      <c r="D17" s="7">
        <v>214</v>
      </c>
      <c r="E17" s="7">
        <v>154.30000000000001</v>
      </c>
      <c r="F17" s="7">
        <v>160</v>
      </c>
      <c r="G17" s="7">
        <v>39.5</v>
      </c>
      <c r="H17" s="8">
        <v>280</v>
      </c>
      <c r="I17" s="8">
        <v>32</v>
      </c>
      <c r="J17" s="8">
        <v>1.4</v>
      </c>
      <c r="K17" s="8" t="s">
        <v>104</v>
      </c>
      <c r="L17" s="8" t="s">
        <v>15</v>
      </c>
      <c r="M17" s="5" t="s">
        <v>15</v>
      </c>
      <c r="N17" s="8" t="s">
        <v>17</v>
      </c>
      <c r="O17" s="5" t="s">
        <v>80</v>
      </c>
      <c r="P17" s="5">
        <v>5</v>
      </c>
      <c r="Q17" s="8" t="s">
        <v>15</v>
      </c>
      <c r="R17" s="8" t="s">
        <v>16</v>
      </c>
      <c r="S17" s="8" t="s">
        <v>15</v>
      </c>
      <c r="T17" s="8" t="s">
        <v>16</v>
      </c>
      <c r="U17" s="4" t="s">
        <v>18</v>
      </c>
      <c r="V17" s="45">
        <v>102.1</v>
      </c>
      <c r="W17" s="45">
        <f t="shared" si="0"/>
        <v>105.17816119402984</v>
      </c>
      <c r="X17" s="45">
        <f t="shared" si="1"/>
        <v>112.87356417910448</v>
      </c>
      <c r="Z17" s="63">
        <f>0.62*0.24*1.98</f>
        <v>0.294624</v>
      </c>
    </row>
    <row r="18" spans="1:26" s="10" customFormat="1" ht="153.75" customHeight="1">
      <c r="A18" s="4"/>
      <c r="B18" s="4" t="s">
        <v>107</v>
      </c>
      <c r="C18" s="4" t="s">
        <v>108</v>
      </c>
      <c r="D18" s="7">
        <v>214</v>
      </c>
      <c r="E18" s="7">
        <v>154.30000000000001</v>
      </c>
      <c r="F18" s="7">
        <v>160</v>
      </c>
      <c r="G18" s="7">
        <v>37</v>
      </c>
      <c r="H18" s="8">
        <v>280</v>
      </c>
      <c r="I18" s="8">
        <v>32</v>
      </c>
      <c r="J18" s="8">
        <v>1.4</v>
      </c>
      <c r="K18" s="8" t="s">
        <v>104</v>
      </c>
      <c r="L18" s="8" t="s">
        <v>15</v>
      </c>
      <c r="M18" s="5" t="s">
        <v>15</v>
      </c>
      <c r="N18" s="8" t="s">
        <v>17</v>
      </c>
      <c r="O18" s="8" t="s">
        <v>109</v>
      </c>
      <c r="P18" s="8">
        <v>8</v>
      </c>
      <c r="Q18" s="8" t="s">
        <v>15</v>
      </c>
      <c r="R18" s="8" t="s">
        <v>16</v>
      </c>
      <c r="S18" s="8" t="s">
        <v>15</v>
      </c>
      <c r="T18" s="8" t="s">
        <v>16</v>
      </c>
      <c r="U18" s="4" t="s">
        <v>18</v>
      </c>
      <c r="V18" s="45">
        <v>108.7</v>
      </c>
      <c r="W18" s="45">
        <f t="shared" si="0"/>
        <v>111.7779104477612</v>
      </c>
      <c r="X18" s="45">
        <f t="shared" si="1"/>
        <v>119.47268656716417</v>
      </c>
      <c r="Z18" s="63">
        <v>0.29459999999999997</v>
      </c>
    </row>
    <row r="19" spans="1:26" s="10" customFormat="1" ht="177" customHeight="1">
      <c r="A19" s="4"/>
      <c r="B19" s="4" t="s">
        <v>183</v>
      </c>
      <c r="C19" s="4" t="s">
        <v>110</v>
      </c>
      <c r="D19" s="7">
        <v>231</v>
      </c>
      <c r="E19" s="7">
        <v>126</v>
      </c>
      <c r="F19" s="7">
        <v>147.80000000000001</v>
      </c>
      <c r="G19" s="7">
        <v>35.200000000000003</v>
      </c>
      <c r="H19" s="8">
        <v>210</v>
      </c>
      <c r="I19" s="8">
        <v>45</v>
      </c>
      <c r="J19" s="8">
        <v>1.4</v>
      </c>
      <c r="K19" s="8" t="s">
        <v>111</v>
      </c>
      <c r="L19" s="8" t="s">
        <v>15</v>
      </c>
      <c r="M19" s="8" t="s">
        <v>15</v>
      </c>
      <c r="N19" s="8" t="s">
        <v>17</v>
      </c>
      <c r="O19" s="8" t="s">
        <v>80</v>
      </c>
      <c r="P19" s="8">
        <v>5</v>
      </c>
      <c r="Q19" s="8" t="s">
        <v>15</v>
      </c>
      <c r="R19" s="8" t="s">
        <v>16</v>
      </c>
      <c r="S19" s="8" t="s">
        <v>16</v>
      </c>
      <c r="T19" s="8" t="s">
        <v>16</v>
      </c>
      <c r="U19" s="4" t="s">
        <v>18</v>
      </c>
      <c r="V19" s="45">
        <v>102.2</v>
      </c>
      <c r="W19" s="45">
        <f t="shared" ref="W19" si="2">V19+700/(67/Z19)</f>
        <v>104.20958064477612</v>
      </c>
      <c r="X19" s="45">
        <f t="shared" ref="X19" si="3">V19+2450/(67/Z19)</f>
        <v>109.23353225671642</v>
      </c>
      <c r="Z19" s="63">
        <f>0.526*0.186*1.966</f>
        <v>0.19234557600000002</v>
      </c>
    </row>
    <row r="20" spans="1:26" s="10" customFormat="1" ht="244.5" customHeight="1">
      <c r="A20" s="4"/>
      <c r="B20" s="4" t="s">
        <v>112</v>
      </c>
      <c r="C20" s="4" t="s">
        <v>113</v>
      </c>
      <c r="D20" s="7">
        <v>186</v>
      </c>
      <c r="E20" s="7">
        <v>135</v>
      </c>
      <c r="F20" s="7">
        <v>175</v>
      </c>
      <c r="G20" s="7">
        <v>53</v>
      </c>
      <c r="H20" s="8">
        <v>280</v>
      </c>
      <c r="I20" s="8">
        <v>51</v>
      </c>
      <c r="J20" s="8">
        <v>1.5</v>
      </c>
      <c r="K20" s="8" t="s">
        <v>92</v>
      </c>
      <c r="L20" s="8" t="s">
        <v>16</v>
      </c>
      <c r="M20" s="8" t="s">
        <v>16</v>
      </c>
      <c r="N20" s="8" t="s">
        <v>114</v>
      </c>
      <c r="O20" s="8" t="s">
        <v>80</v>
      </c>
      <c r="P20" s="8">
        <v>5</v>
      </c>
      <c r="Q20" s="8" t="s">
        <v>16</v>
      </c>
      <c r="R20" s="8" t="s">
        <v>16</v>
      </c>
      <c r="S20" s="8" t="s">
        <v>16</v>
      </c>
      <c r="T20" s="8" t="s">
        <v>16</v>
      </c>
      <c r="U20" s="4" t="s">
        <v>18</v>
      </c>
      <c r="V20" s="45">
        <v>132.4</v>
      </c>
      <c r="W20" s="45">
        <f t="shared" ref="W20:W23" si="4">V20+700/(67/Z20)</f>
        <v>137.46368376865672</v>
      </c>
      <c r="X20" s="45">
        <f t="shared" ref="X20:X23" si="5">V20+2450/(67/Z20)</f>
        <v>150.12289319029853</v>
      </c>
      <c r="Z20" s="63">
        <f>0.945*0.275*1.865</f>
        <v>0.48466687500000005</v>
      </c>
    </row>
    <row r="21" spans="1:26" s="10" customFormat="1" ht="106.5" customHeight="1">
      <c r="A21" s="4"/>
      <c r="B21" s="4" t="s">
        <v>115</v>
      </c>
      <c r="C21" s="4" t="s">
        <v>116</v>
      </c>
      <c r="D21" s="7">
        <v>207.2</v>
      </c>
      <c r="E21" s="7">
        <v>138</v>
      </c>
      <c r="F21" s="7">
        <v>166.4</v>
      </c>
      <c r="G21" s="7">
        <v>50</v>
      </c>
      <c r="H21" s="8">
        <v>250</v>
      </c>
      <c r="I21" s="8">
        <v>45</v>
      </c>
      <c r="J21" s="8">
        <v>1.4</v>
      </c>
      <c r="K21" s="8" t="s">
        <v>104</v>
      </c>
      <c r="L21" s="8" t="s">
        <v>15</v>
      </c>
      <c r="M21" s="5" t="s">
        <v>15</v>
      </c>
      <c r="N21" s="8" t="s">
        <v>117</v>
      </c>
      <c r="O21" s="8" t="s">
        <v>80</v>
      </c>
      <c r="P21" s="8">
        <v>8</v>
      </c>
      <c r="Q21" s="8" t="s">
        <v>15</v>
      </c>
      <c r="R21" s="8" t="s">
        <v>16</v>
      </c>
      <c r="S21" s="8" t="s">
        <v>16</v>
      </c>
      <c r="T21" s="8" t="s">
        <v>16</v>
      </c>
      <c r="U21" s="4" t="s">
        <v>18</v>
      </c>
      <c r="V21" s="45">
        <v>127.8</v>
      </c>
      <c r="W21" s="45">
        <f t="shared" si="4"/>
        <v>131.88114626865672</v>
      </c>
      <c r="X21" s="45">
        <f t="shared" si="5"/>
        <v>142.0840119402985</v>
      </c>
      <c r="Z21" s="63">
        <f>0.626*0.3*2.08</f>
        <v>0.39062400000000003</v>
      </c>
    </row>
    <row r="22" spans="1:26" s="10" customFormat="1" ht="134.25" customHeight="1">
      <c r="A22" s="4"/>
      <c r="B22" s="4" t="s">
        <v>118</v>
      </c>
      <c r="C22" s="4" t="s">
        <v>119</v>
      </c>
      <c r="D22" s="7">
        <v>248.6</v>
      </c>
      <c r="E22" s="7">
        <v>135</v>
      </c>
      <c r="F22" s="7">
        <v>174</v>
      </c>
      <c r="G22" s="7">
        <v>49.5</v>
      </c>
      <c r="H22" s="8">
        <v>320</v>
      </c>
      <c r="I22" s="8">
        <v>51</v>
      </c>
      <c r="J22" s="8">
        <v>1.4</v>
      </c>
      <c r="K22" s="8" t="s">
        <v>104</v>
      </c>
      <c r="L22" s="8" t="s">
        <v>15</v>
      </c>
      <c r="M22" s="8" t="s">
        <v>15</v>
      </c>
      <c r="N22" s="8" t="s">
        <v>17</v>
      </c>
      <c r="O22" s="5" t="s">
        <v>80</v>
      </c>
      <c r="P22" s="8">
        <v>8</v>
      </c>
      <c r="Q22" s="8" t="s">
        <v>15</v>
      </c>
      <c r="R22" s="8" t="s">
        <v>15</v>
      </c>
      <c r="S22" s="8" t="s">
        <v>15</v>
      </c>
      <c r="T22" s="8" t="s">
        <v>16</v>
      </c>
      <c r="U22" s="4" t="s">
        <v>18</v>
      </c>
      <c r="V22" s="45">
        <v>148.30000000000001</v>
      </c>
      <c r="W22" s="45">
        <f t="shared" si="4"/>
        <v>151.8074312835821</v>
      </c>
      <c r="X22" s="45">
        <f t="shared" si="5"/>
        <v>160.57600949253734</v>
      </c>
      <c r="Z22" s="63">
        <f>0.626*0.246*2.18</f>
        <v>0.33571128</v>
      </c>
    </row>
    <row r="23" spans="1:26" s="10" customFormat="1" ht="154.5" customHeight="1">
      <c r="A23" s="4"/>
      <c r="B23" s="4" t="s">
        <v>120</v>
      </c>
      <c r="C23" s="4" t="s">
        <v>121</v>
      </c>
      <c r="D23" s="7">
        <v>236.5</v>
      </c>
      <c r="E23" s="7">
        <v>138</v>
      </c>
      <c r="F23" s="7">
        <v>181.5</v>
      </c>
      <c r="G23" s="7">
        <v>54.5</v>
      </c>
      <c r="H23" s="8">
        <v>280</v>
      </c>
      <c r="I23" s="8">
        <v>51</v>
      </c>
      <c r="J23" s="8">
        <v>1.4</v>
      </c>
      <c r="K23" s="8" t="s">
        <v>101</v>
      </c>
      <c r="L23" s="8" t="s">
        <v>15</v>
      </c>
      <c r="M23" s="8" t="s">
        <v>15</v>
      </c>
      <c r="N23" s="8" t="s">
        <v>122</v>
      </c>
      <c r="O23" s="8" t="s">
        <v>80</v>
      </c>
      <c r="P23" s="8">
        <v>8</v>
      </c>
      <c r="Q23" s="8" t="s">
        <v>15</v>
      </c>
      <c r="R23" s="8" t="s">
        <v>15</v>
      </c>
      <c r="S23" s="8" t="s">
        <v>15</v>
      </c>
      <c r="T23" s="8" t="s">
        <v>16</v>
      </c>
      <c r="U23" s="4" t="s">
        <v>18</v>
      </c>
      <c r="V23" s="45">
        <v>156</v>
      </c>
      <c r="W23" s="45">
        <f t="shared" si="4"/>
        <v>159.97323134328357</v>
      </c>
      <c r="X23" s="45">
        <f t="shared" si="5"/>
        <v>169.90630970149255</v>
      </c>
      <c r="Z23" s="63">
        <f>0.626*0.3*2.025</f>
        <v>0.38029499999999999</v>
      </c>
    </row>
    <row r="24" spans="1:26" s="10" customFormat="1" ht="104.25" customHeight="1">
      <c r="A24" s="4"/>
      <c r="B24" s="4" t="s">
        <v>123</v>
      </c>
      <c r="C24" s="4" t="s">
        <v>124</v>
      </c>
      <c r="D24" s="7">
        <v>211.4</v>
      </c>
      <c r="E24" s="7">
        <v>145.9</v>
      </c>
      <c r="F24" s="7">
        <v>177</v>
      </c>
      <c r="G24" s="7">
        <v>41.7</v>
      </c>
      <c r="H24" s="8">
        <v>250</v>
      </c>
      <c r="I24" s="8">
        <v>51</v>
      </c>
      <c r="J24" s="8">
        <v>1.4</v>
      </c>
      <c r="K24" s="8" t="s">
        <v>104</v>
      </c>
      <c r="L24" s="8" t="s">
        <v>16</v>
      </c>
      <c r="M24" s="8" t="s">
        <v>16</v>
      </c>
      <c r="N24" s="8" t="s">
        <v>79</v>
      </c>
      <c r="O24" s="8" t="s">
        <v>80</v>
      </c>
      <c r="P24" s="8">
        <v>8</v>
      </c>
      <c r="Q24" s="8" t="s">
        <v>15</v>
      </c>
      <c r="R24" s="8" t="s">
        <v>16</v>
      </c>
      <c r="S24" s="8" t="s">
        <v>16</v>
      </c>
      <c r="T24" s="8" t="s">
        <v>16</v>
      </c>
      <c r="U24" s="4" t="s">
        <v>18</v>
      </c>
      <c r="V24" s="45">
        <v>146.30000000000001</v>
      </c>
      <c r="W24" s="45">
        <f t="shared" ref="W24:W25" si="6">V24+700/(67/Z24)</f>
        <v>151.29580597014927</v>
      </c>
      <c r="X24" s="45">
        <f t="shared" ref="X24:X25" si="7">V24+2450/(67/Z24)</f>
        <v>163.7853208955224</v>
      </c>
      <c r="Z24" s="63">
        <f>0.77*0.3*2.07</f>
        <v>0.47816999999999993</v>
      </c>
    </row>
    <row r="25" spans="1:26" s="10" customFormat="1" ht="175.5" customHeight="1">
      <c r="A25" s="4"/>
      <c r="B25" s="4" t="s">
        <v>125</v>
      </c>
      <c r="C25" s="4" t="s">
        <v>126</v>
      </c>
      <c r="D25" s="7">
        <v>236.5</v>
      </c>
      <c r="E25" s="7">
        <v>138</v>
      </c>
      <c r="F25" s="7">
        <v>166.5</v>
      </c>
      <c r="G25" s="7">
        <v>50</v>
      </c>
      <c r="H25" s="8">
        <v>280</v>
      </c>
      <c r="I25" s="8">
        <v>51</v>
      </c>
      <c r="J25" s="8">
        <v>1.4</v>
      </c>
      <c r="K25" s="8" t="s">
        <v>104</v>
      </c>
      <c r="L25" s="8" t="s">
        <v>15</v>
      </c>
      <c r="M25" s="5" t="s">
        <v>15</v>
      </c>
      <c r="N25" s="8" t="s">
        <v>117</v>
      </c>
      <c r="O25" s="8" t="s">
        <v>109</v>
      </c>
      <c r="P25" s="8">
        <v>8</v>
      </c>
      <c r="Q25" s="8" t="s">
        <v>15</v>
      </c>
      <c r="R25" s="8" t="s">
        <v>16</v>
      </c>
      <c r="S25" s="8" t="s">
        <v>15</v>
      </c>
      <c r="T25" s="8" t="s">
        <v>16</v>
      </c>
      <c r="U25" s="4" t="s">
        <v>18</v>
      </c>
      <c r="V25" s="45">
        <v>152.6</v>
      </c>
      <c r="W25" s="45">
        <f t="shared" si="6"/>
        <v>156.90280597014925</v>
      </c>
      <c r="X25" s="45">
        <f t="shared" si="7"/>
        <v>167.65982089552239</v>
      </c>
      <c r="Z25" s="63">
        <f>0.66*0.3*2.08</f>
        <v>0.41184000000000004</v>
      </c>
    </row>
    <row r="26" spans="1:26" s="10" customFormat="1" ht="204.75" customHeight="1">
      <c r="A26" s="4"/>
      <c r="B26" s="4" t="s">
        <v>127</v>
      </c>
      <c r="C26" s="4" t="s">
        <v>128</v>
      </c>
      <c r="D26" s="7">
        <v>222.8</v>
      </c>
      <c r="E26" s="7">
        <v>161</v>
      </c>
      <c r="F26" s="7">
        <v>200</v>
      </c>
      <c r="G26" s="7">
        <v>53</v>
      </c>
      <c r="H26" s="8">
        <v>280</v>
      </c>
      <c r="I26" s="8">
        <v>51</v>
      </c>
      <c r="J26" s="8">
        <v>1.4</v>
      </c>
      <c r="K26" s="8" t="s">
        <v>104</v>
      </c>
      <c r="L26" s="8" t="s">
        <v>15</v>
      </c>
      <c r="M26" s="8" t="s">
        <v>16</v>
      </c>
      <c r="N26" s="8" t="s">
        <v>129</v>
      </c>
      <c r="O26" s="8" t="s">
        <v>109</v>
      </c>
      <c r="P26" s="8">
        <v>8</v>
      </c>
      <c r="Q26" s="8" t="s">
        <v>15</v>
      </c>
      <c r="R26" s="8" t="s">
        <v>16</v>
      </c>
      <c r="S26" s="8" t="s">
        <v>16</v>
      </c>
      <c r="T26" s="8" t="s">
        <v>16</v>
      </c>
      <c r="U26" s="4" t="s">
        <v>18</v>
      </c>
      <c r="V26" s="45">
        <v>147</v>
      </c>
      <c r="W26" s="45">
        <f t="shared" ref="W26:W27" si="8">V26+700/(67/Z26)</f>
        <v>150.11617537313433</v>
      </c>
      <c r="X26" s="45">
        <f t="shared" ref="X26:X27" si="9">V26+2450/(67/Z26)</f>
        <v>157.90661380597015</v>
      </c>
      <c r="Z26" s="63">
        <f>0.535*0.25*2.23</f>
        <v>0.29826250000000004</v>
      </c>
    </row>
    <row r="27" spans="1:26" s="10" customFormat="1" ht="195" customHeight="1">
      <c r="A27" s="4"/>
      <c r="B27" s="4" t="s">
        <v>130</v>
      </c>
      <c r="C27" s="4" t="s">
        <v>131</v>
      </c>
      <c r="D27" s="7">
        <v>236.5</v>
      </c>
      <c r="E27" s="7">
        <v>138</v>
      </c>
      <c r="F27" s="7">
        <v>181.5</v>
      </c>
      <c r="G27" s="7">
        <v>51.1</v>
      </c>
      <c r="H27" s="8">
        <v>280</v>
      </c>
      <c r="I27" s="8">
        <v>51</v>
      </c>
      <c r="J27" s="8">
        <v>1.4</v>
      </c>
      <c r="K27" s="8" t="s">
        <v>104</v>
      </c>
      <c r="L27" s="8" t="s">
        <v>15</v>
      </c>
      <c r="M27" s="8" t="s">
        <v>15</v>
      </c>
      <c r="N27" s="8" t="s">
        <v>117</v>
      </c>
      <c r="O27" s="8" t="s">
        <v>80</v>
      </c>
      <c r="P27" s="8">
        <v>8</v>
      </c>
      <c r="Q27" s="8" t="s">
        <v>15</v>
      </c>
      <c r="R27" s="8" t="s">
        <v>15</v>
      </c>
      <c r="S27" s="8" t="s">
        <v>15</v>
      </c>
      <c r="T27" s="8" t="s">
        <v>16</v>
      </c>
      <c r="U27" s="4" t="s">
        <v>18</v>
      </c>
      <c r="V27" s="45">
        <v>108.7</v>
      </c>
      <c r="W27" s="45">
        <f t="shared" si="8"/>
        <v>113.00280597014925</v>
      </c>
      <c r="X27" s="45">
        <f t="shared" si="9"/>
        <v>123.7598208955224</v>
      </c>
      <c r="Z27" s="63">
        <f>0.66*0.3*2.08</f>
        <v>0.41184000000000004</v>
      </c>
    </row>
    <row r="28" spans="1:26" s="10" customFormat="1" ht="191.25" customHeight="1">
      <c r="A28" s="4"/>
      <c r="B28" s="4" t="s">
        <v>132</v>
      </c>
      <c r="C28" s="4" t="s">
        <v>133</v>
      </c>
      <c r="D28" s="7">
        <v>237.6</v>
      </c>
      <c r="E28" s="7">
        <v>144</v>
      </c>
      <c r="F28" s="7">
        <v>162.69999999999999</v>
      </c>
      <c r="G28" s="7">
        <v>57.5</v>
      </c>
      <c r="H28" s="8">
        <v>320</v>
      </c>
      <c r="I28" s="8">
        <v>60</v>
      </c>
      <c r="J28" s="8">
        <v>1.5</v>
      </c>
      <c r="K28" s="8" t="s">
        <v>104</v>
      </c>
      <c r="L28" s="8" t="s">
        <v>15</v>
      </c>
      <c r="M28" s="8" t="s">
        <v>15</v>
      </c>
      <c r="N28" s="8" t="s">
        <v>122</v>
      </c>
      <c r="O28" s="8" t="s">
        <v>80</v>
      </c>
      <c r="P28" s="8">
        <v>8</v>
      </c>
      <c r="Q28" s="8" t="s">
        <v>15</v>
      </c>
      <c r="R28" s="8" t="s">
        <v>16</v>
      </c>
      <c r="S28" s="8" t="s">
        <v>15</v>
      </c>
      <c r="T28" s="8" t="s">
        <v>16</v>
      </c>
      <c r="U28" s="4" t="s">
        <v>18</v>
      </c>
      <c r="V28" s="45">
        <v>183.1</v>
      </c>
      <c r="W28" s="45">
        <f t="shared" ref="W28:W29" si="10">V28+700/(67/Z28)</f>
        <v>189.05175355223881</v>
      </c>
      <c r="X28" s="45">
        <f t="shared" ref="X28:X29" si="11">V28+2450/(67/Z28)</f>
        <v>203.93113743283581</v>
      </c>
      <c r="Z28" s="63">
        <f>0.896*0.12*1.66+0.686*0.27*2.112</f>
        <v>0.56966784000000015</v>
      </c>
    </row>
    <row r="29" spans="1:26" s="10" customFormat="1" ht="178.5" customHeight="1">
      <c r="A29" s="4"/>
      <c r="B29" s="4" t="s">
        <v>134</v>
      </c>
      <c r="C29" s="4" t="s">
        <v>135</v>
      </c>
      <c r="D29" s="7">
        <v>258.60000000000002</v>
      </c>
      <c r="E29" s="7">
        <v>144</v>
      </c>
      <c r="F29" s="7">
        <v>173.7</v>
      </c>
      <c r="G29" s="7">
        <v>59</v>
      </c>
      <c r="H29" s="8">
        <v>320</v>
      </c>
      <c r="I29" s="8">
        <v>60</v>
      </c>
      <c r="J29" s="8">
        <v>1.5</v>
      </c>
      <c r="K29" s="8" t="s">
        <v>104</v>
      </c>
      <c r="L29" s="8" t="s">
        <v>15</v>
      </c>
      <c r="M29" s="8" t="s">
        <v>15</v>
      </c>
      <c r="N29" s="8" t="s">
        <v>79</v>
      </c>
      <c r="O29" s="8" t="s">
        <v>136</v>
      </c>
      <c r="P29" s="8">
        <v>10</v>
      </c>
      <c r="Q29" s="8" t="s">
        <v>15</v>
      </c>
      <c r="R29" s="8" t="s">
        <v>16</v>
      </c>
      <c r="S29" s="8" t="s">
        <v>15</v>
      </c>
      <c r="T29" s="8" t="s">
        <v>16</v>
      </c>
      <c r="U29" s="4" t="s">
        <v>18</v>
      </c>
      <c r="V29" s="45">
        <v>206.2</v>
      </c>
      <c r="W29" s="45">
        <f t="shared" si="10"/>
        <v>212.99766029850744</v>
      </c>
      <c r="X29" s="45">
        <f t="shared" si="11"/>
        <v>229.99181104477611</v>
      </c>
      <c r="Z29" s="63">
        <f>0.896*0.12*1.66+0.665*0.355*2</f>
        <v>0.65063320000000002</v>
      </c>
    </row>
    <row r="30" spans="1:26" s="10" customFormat="1" ht="209.25" customHeight="1">
      <c r="A30" s="4"/>
      <c r="B30" s="4" t="s">
        <v>137</v>
      </c>
      <c r="C30" s="4" t="s">
        <v>138</v>
      </c>
      <c r="D30" s="7">
        <v>244.2</v>
      </c>
      <c r="E30" s="7">
        <v>144</v>
      </c>
      <c r="F30" s="7">
        <v>186</v>
      </c>
      <c r="G30" s="7">
        <v>70</v>
      </c>
      <c r="H30" s="8">
        <v>280</v>
      </c>
      <c r="I30" s="8">
        <v>51</v>
      </c>
      <c r="J30" s="8">
        <v>1.4</v>
      </c>
      <c r="K30" s="8" t="s">
        <v>104</v>
      </c>
      <c r="L30" s="8" t="s">
        <v>15</v>
      </c>
      <c r="M30" s="8" t="s">
        <v>15</v>
      </c>
      <c r="N30" s="8" t="s">
        <v>122</v>
      </c>
      <c r="O30" s="8" t="s">
        <v>80</v>
      </c>
      <c r="P30" s="8">
        <v>8</v>
      </c>
      <c r="Q30" s="8" t="s">
        <v>15</v>
      </c>
      <c r="R30" s="8" t="s">
        <v>15</v>
      </c>
      <c r="S30" s="8" t="s">
        <v>15</v>
      </c>
      <c r="T30" s="8" t="s">
        <v>16</v>
      </c>
      <c r="U30" s="4" t="s">
        <v>18</v>
      </c>
      <c r="V30" s="45">
        <v>181.3</v>
      </c>
      <c r="W30" s="45">
        <f t="shared" ref="W30:W31" si="12">V30+700/(67/Z30)</f>
        <v>187.15225074626866</v>
      </c>
      <c r="X30" s="45">
        <f t="shared" ref="X30:X31" si="13">V30+2450/(67/Z30)</f>
        <v>201.78287761194031</v>
      </c>
      <c r="Z30" s="63">
        <f>0.88*0.105*1.56+0.8*0.25*2.08</f>
        <v>0.56014399999999998</v>
      </c>
    </row>
    <row r="31" spans="1:26" s="10" customFormat="1" ht="192" customHeight="1">
      <c r="A31" s="4"/>
      <c r="B31" s="4" t="s">
        <v>139</v>
      </c>
      <c r="C31" s="4" t="s">
        <v>140</v>
      </c>
      <c r="D31" s="7">
        <v>237.6</v>
      </c>
      <c r="E31" s="7">
        <v>144</v>
      </c>
      <c r="F31" s="7">
        <v>177.5</v>
      </c>
      <c r="G31" s="7">
        <v>63.5</v>
      </c>
      <c r="H31" s="8">
        <v>320</v>
      </c>
      <c r="I31" s="8">
        <v>60</v>
      </c>
      <c r="J31" s="8">
        <v>1.5</v>
      </c>
      <c r="K31" s="8" t="s">
        <v>104</v>
      </c>
      <c r="L31" s="8" t="s">
        <v>15</v>
      </c>
      <c r="M31" s="8" t="s">
        <v>15</v>
      </c>
      <c r="N31" s="8" t="s">
        <v>79</v>
      </c>
      <c r="O31" s="8" t="s">
        <v>80</v>
      </c>
      <c r="P31" s="8">
        <v>8</v>
      </c>
      <c r="Q31" s="8" t="s">
        <v>15</v>
      </c>
      <c r="R31" s="8" t="s">
        <v>15</v>
      </c>
      <c r="S31" s="8" t="s">
        <v>15</v>
      </c>
      <c r="T31" s="8" t="s">
        <v>15</v>
      </c>
      <c r="U31" s="4" t="s">
        <v>18</v>
      </c>
      <c r="V31" s="45">
        <v>210.4</v>
      </c>
      <c r="W31" s="45">
        <f t="shared" si="12"/>
        <v>216.35175355223882</v>
      </c>
      <c r="X31" s="45">
        <f t="shared" si="13"/>
        <v>231.23113743283582</v>
      </c>
      <c r="Z31" s="63">
        <f>0.896*0.12*1.66+0.686*0.27*2.112</f>
        <v>0.56966784000000015</v>
      </c>
    </row>
    <row r="32" spans="1:26" s="10" customFormat="1" ht="222" customHeight="1">
      <c r="A32" s="4"/>
      <c r="B32" s="4" t="s">
        <v>141</v>
      </c>
      <c r="C32" s="4" t="s">
        <v>142</v>
      </c>
      <c r="D32" s="7">
        <v>266.5</v>
      </c>
      <c r="E32" s="7">
        <v>144</v>
      </c>
      <c r="F32" s="7">
        <v>186</v>
      </c>
      <c r="G32" s="7">
        <v>68</v>
      </c>
      <c r="H32" s="8">
        <v>320</v>
      </c>
      <c r="I32" s="8">
        <v>60</v>
      </c>
      <c r="J32" s="8">
        <v>1.5</v>
      </c>
      <c r="K32" s="8" t="s">
        <v>104</v>
      </c>
      <c r="L32" s="8" t="s">
        <v>15</v>
      </c>
      <c r="M32" s="8" t="s">
        <v>15</v>
      </c>
      <c r="N32" s="8" t="s">
        <v>79</v>
      </c>
      <c r="O32" s="8" t="s">
        <v>80</v>
      </c>
      <c r="P32" s="8" t="s">
        <v>143</v>
      </c>
      <c r="Q32" s="8" t="s">
        <v>15</v>
      </c>
      <c r="R32" s="8" t="s">
        <v>15</v>
      </c>
      <c r="S32" s="8" t="s">
        <v>15</v>
      </c>
      <c r="T32" s="8" t="s">
        <v>15</v>
      </c>
      <c r="U32" s="4" t="s">
        <v>18</v>
      </c>
      <c r="V32" s="45">
        <v>280.7</v>
      </c>
      <c r="W32" s="45">
        <f t="shared" ref="W32:W34" si="14">V32+700/(67/Z32)</f>
        <v>287.46416477611939</v>
      </c>
      <c r="X32" s="45">
        <f t="shared" ref="X32:X34" si="15">V32+2450/(67/Z32)</f>
        <v>304.37457671641789</v>
      </c>
      <c r="Z32" s="63">
        <f>0.896*0.12*1.61+0.77*0.28*2.2</f>
        <v>0.64742720000000009</v>
      </c>
    </row>
    <row r="33" spans="1:26" s="10" customFormat="1" ht="226.5" customHeight="1">
      <c r="A33" s="4"/>
      <c r="B33" s="4" t="s">
        <v>144</v>
      </c>
      <c r="C33" s="4" t="s">
        <v>145</v>
      </c>
      <c r="D33" s="7">
        <v>266.5</v>
      </c>
      <c r="E33" s="7">
        <v>144</v>
      </c>
      <c r="F33" s="7">
        <v>186</v>
      </c>
      <c r="G33" s="7">
        <v>68</v>
      </c>
      <c r="H33" s="8">
        <v>320</v>
      </c>
      <c r="I33" s="8">
        <v>60</v>
      </c>
      <c r="J33" s="8">
        <v>1.5</v>
      </c>
      <c r="K33" s="8" t="s">
        <v>104</v>
      </c>
      <c r="L33" s="8" t="s">
        <v>15</v>
      </c>
      <c r="M33" s="8" t="s">
        <v>15</v>
      </c>
      <c r="N33" s="8" t="s">
        <v>146</v>
      </c>
      <c r="O33" s="8" t="s">
        <v>80</v>
      </c>
      <c r="P33" s="8" t="s">
        <v>143</v>
      </c>
      <c r="Q33" s="8" t="s">
        <v>15</v>
      </c>
      <c r="R33" s="8" t="s">
        <v>15</v>
      </c>
      <c r="S33" s="8" t="s">
        <v>15</v>
      </c>
      <c r="T33" s="8" t="s">
        <v>15</v>
      </c>
      <c r="U33" s="4" t="s">
        <v>18</v>
      </c>
      <c r="V33" s="45">
        <v>271.10000000000002</v>
      </c>
      <c r="W33" s="45">
        <f t="shared" si="14"/>
        <v>277.86388059701494</v>
      </c>
      <c r="X33" s="45">
        <f t="shared" si="15"/>
        <v>294.77358208955229</v>
      </c>
      <c r="Z33" s="63">
        <v>0.64739999999999998</v>
      </c>
    </row>
    <row r="34" spans="1:26" s="10" customFormat="1" ht="231.75" customHeight="1">
      <c r="A34" s="4"/>
      <c r="B34" s="4" t="s">
        <v>147</v>
      </c>
      <c r="C34" s="4" t="s">
        <v>142</v>
      </c>
      <c r="D34" s="7">
        <v>266.5</v>
      </c>
      <c r="E34" s="7">
        <v>144</v>
      </c>
      <c r="F34" s="7">
        <v>186</v>
      </c>
      <c r="G34" s="7">
        <v>68</v>
      </c>
      <c r="H34" s="8">
        <v>320</v>
      </c>
      <c r="I34" s="8">
        <v>60</v>
      </c>
      <c r="J34" s="8">
        <v>1.5</v>
      </c>
      <c r="K34" s="8" t="s">
        <v>104</v>
      </c>
      <c r="L34" s="8" t="s">
        <v>15</v>
      </c>
      <c r="M34" s="8" t="s">
        <v>15</v>
      </c>
      <c r="N34" s="8" t="s">
        <v>146</v>
      </c>
      <c r="O34" s="8" t="s">
        <v>80</v>
      </c>
      <c r="P34" s="8" t="s">
        <v>143</v>
      </c>
      <c r="Q34" s="8" t="s">
        <v>15</v>
      </c>
      <c r="R34" s="8" t="s">
        <v>15</v>
      </c>
      <c r="S34" s="8" t="s">
        <v>15</v>
      </c>
      <c r="T34" s="8" t="s">
        <v>15</v>
      </c>
      <c r="U34" s="4" t="s">
        <v>18</v>
      </c>
      <c r="V34" s="45">
        <v>295.2</v>
      </c>
      <c r="W34" s="45">
        <f t="shared" si="14"/>
        <v>301.96388059701491</v>
      </c>
      <c r="X34" s="45">
        <f t="shared" si="15"/>
        <v>318.8735820895522</v>
      </c>
      <c r="Z34" s="63">
        <v>0.64739999999999998</v>
      </c>
    </row>
    <row r="36" spans="1:26" ht="18.75">
      <c r="C36" s="16" t="s">
        <v>25</v>
      </c>
    </row>
  </sheetData>
  <autoFilter ref="A11:P11"/>
  <dataConsolidate/>
  <mergeCells count="8">
    <mergeCell ref="H10:M10"/>
    <mergeCell ref="N10:Q10"/>
    <mergeCell ref="A2:G2"/>
    <mergeCell ref="A3:G3"/>
    <mergeCell ref="A4:G4"/>
    <mergeCell ref="B5:E5"/>
    <mergeCell ref="B7:E7"/>
    <mergeCell ref="D10:F10"/>
  </mergeCells>
  <hyperlinks>
    <hyperlink ref="B5" r:id="rId1" display="../www.olsa.by"/>
  </hyperlinks>
  <pageMargins left="0.19685039370078741" right="0.27559055118110237" top="0.43307086614173229" bottom="0.43307086614173229" header="0.39370078740157483" footer="0.35433070866141736"/>
  <pageSetup paperSize="9" scale="50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U19"/>
  <sheetViews>
    <sheetView zoomScale="85" zoomScaleNormal="85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R9" sqref="R9"/>
    </sheetView>
  </sheetViews>
  <sheetFormatPr defaultRowHeight="15"/>
  <cols>
    <col min="1" max="1" width="26.85546875" style="49" customWidth="1"/>
    <col min="2" max="2" width="10.5703125" style="49" customWidth="1"/>
    <col min="3" max="3" width="21.28515625" style="49" customWidth="1"/>
    <col min="4" max="4" width="10" style="49" customWidth="1"/>
    <col min="5" max="5" width="13.28515625" style="49" customWidth="1"/>
    <col min="6" max="6" width="7.5703125" style="49" customWidth="1"/>
    <col min="7" max="7" width="11" style="49" customWidth="1"/>
    <col min="8" max="8" width="9.85546875" style="49" customWidth="1"/>
    <col min="9" max="9" width="13.5703125" style="49" customWidth="1"/>
    <col min="10" max="10" width="11.7109375" style="49" customWidth="1"/>
    <col min="11" max="11" width="14.140625" style="50" customWidth="1"/>
    <col min="12" max="12" width="14.7109375" style="49" customWidth="1"/>
    <col min="13" max="13" width="10.28515625" style="49" customWidth="1"/>
    <col min="14" max="14" width="10.140625" style="49" customWidth="1"/>
    <col min="15" max="15" width="8.85546875" style="49" customWidth="1"/>
    <col min="16" max="16" width="14.140625" style="51" customWidth="1"/>
    <col min="17" max="17" width="11" style="49" customWidth="1"/>
    <col min="18" max="18" width="11.28515625" style="49" customWidth="1"/>
    <col min="19" max="19" width="9" style="49" customWidth="1"/>
    <col min="20" max="20" width="9.140625" style="56" hidden="1" customWidth="1"/>
    <col min="21" max="21" width="9.140625" style="56"/>
    <col min="22" max="16384" width="9.140625" style="49"/>
  </cols>
  <sheetData>
    <row r="1" spans="1:21" ht="20.25">
      <c r="A1" s="69" t="s">
        <v>22</v>
      </c>
      <c r="B1" s="69"/>
      <c r="C1" s="69"/>
      <c r="D1" s="69"/>
      <c r="E1" s="48"/>
    </row>
    <row r="2" spans="1:21" ht="16.5">
      <c r="A2" s="70" t="s">
        <v>23</v>
      </c>
      <c r="B2" s="70"/>
      <c r="C2" s="70"/>
      <c r="D2" s="70"/>
      <c r="E2" s="48"/>
    </row>
    <row r="3" spans="1:21" ht="18.75">
      <c r="A3" s="71" t="s">
        <v>24</v>
      </c>
      <c r="B3" s="71"/>
      <c r="C3" s="71"/>
      <c r="D3" s="71"/>
      <c r="E3" s="48"/>
    </row>
    <row r="4" spans="1:21" ht="20.25">
      <c r="A4" s="2"/>
      <c r="B4" s="69" t="s">
        <v>61</v>
      </c>
      <c r="C4" s="69"/>
      <c r="D4" s="2"/>
      <c r="E4" s="48"/>
    </row>
    <row r="5" spans="1:21" s="10" customFormat="1" ht="20.25">
      <c r="A5" s="2"/>
      <c r="B5" s="43"/>
      <c r="C5" s="19"/>
      <c r="D5" s="2"/>
      <c r="P5" s="52"/>
      <c r="T5" s="59"/>
      <c r="U5" s="59"/>
    </row>
    <row r="6" spans="1:21" s="10" customFormat="1" ht="20.25">
      <c r="A6" s="2"/>
      <c r="B6" s="72" t="s">
        <v>62</v>
      </c>
      <c r="C6" s="72"/>
      <c r="D6" s="2"/>
      <c r="P6" s="52"/>
      <c r="T6" s="59"/>
      <c r="U6" s="59"/>
    </row>
    <row r="7" spans="1:21" s="10" customFormat="1">
      <c r="A7" s="2"/>
      <c r="B7" s="2"/>
      <c r="C7" s="2"/>
      <c r="D7" s="2"/>
      <c r="P7" s="52"/>
      <c r="T7" s="59"/>
      <c r="U7" s="59"/>
    </row>
    <row r="8" spans="1:21" ht="31.5" customHeight="1">
      <c r="D8" s="73" t="s">
        <v>148</v>
      </c>
      <c r="E8" s="74"/>
      <c r="F8" s="75"/>
      <c r="H8" s="73" t="s">
        <v>7</v>
      </c>
      <c r="I8" s="74"/>
      <c r="J8" s="74"/>
      <c r="K8" s="75"/>
      <c r="L8" s="73" t="s">
        <v>11</v>
      </c>
      <c r="M8" s="74"/>
      <c r="N8" s="75"/>
    </row>
    <row r="9" spans="1:21" s="6" customFormat="1" ht="99.75">
      <c r="A9" s="4" t="s">
        <v>1</v>
      </c>
      <c r="B9" s="4" t="s">
        <v>65</v>
      </c>
      <c r="C9" s="4" t="s">
        <v>21</v>
      </c>
      <c r="D9" s="4" t="s">
        <v>2</v>
      </c>
      <c r="E9" s="4" t="s">
        <v>4</v>
      </c>
      <c r="F9" s="4" t="s">
        <v>5</v>
      </c>
      <c r="G9" s="4" t="s">
        <v>6</v>
      </c>
      <c r="H9" s="5" t="s">
        <v>8</v>
      </c>
      <c r="I9" s="5" t="s">
        <v>10</v>
      </c>
      <c r="J9" s="5" t="s">
        <v>9</v>
      </c>
      <c r="K9" s="5" t="s">
        <v>149</v>
      </c>
      <c r="L9" s="5" t="s">
        <v>20</v>
      </c>
      <c r="M9" s="5" t="s">
        <v>12</v>
      </c>
      <c r="N9" s="5" t="s">
        <v>13</v>
      </c>
      <c r="O9" s="4" t="s">
        <v>14</v>
      </c>
      <c r="P9" s="53" t="s">
        <v>186</v>
      </c>
      <c r="Q9" s="45" t="s">
        <v>187</v>
      </c>
      <c r="R9" s="45" t="s">
        <v>188</v>
      </c>
      <c r="T9" s="57"/>
      <c r="U9" s="57"/>
    </row>
    <row r="10" spans="1:21" s="9" customFormat="1" ht="104.25" customHeight="1">
      <c r="A10" s="5"/>
      <c r="B10" s="5" t="s">
        <v>150</v>
      </c>
      <c r="C10" s="8" t="s">
        <v>151</v>
      </c>
      <c r="D10" s="8">
        <v>1970</v>
      </c>
      <c r="E10" s="8">
        <v>733</v>
      </c>
      <c r="F10" s="8">
        <v>350</v>
      </c>
      <c r="G10" s="8">
        <v>9</v>
      </c>
      <c r="H10" s="8">
        <v>120</v>
      </c>
      <c r="I10" s="8">
        <v>25</v>
      </c>
      <c r="J10" s="8">
        <v>1</v>
      </c>
      <c r="K10" s="8" t="s">
        <v>152</v>
      </c>
      <c r="L10" s="8" t="s">
        <v>17</v>
      </c>
      <c r="M10" s="8" t="s">
        <v>16</v>
      </c>
      <c r="N10" s="8" t="s">
        <v>16</v>
      </c>
      <c r="O10" s="5" t="s">
        <v>18</v>
      </c>
      <c r="P10" s="54">
        <v>11.5</v>
      </c>
      <c r="Q10" s="54">
        <f>P10+700/(67/T10)</f>
        <v>12.384152238805971</v>
      </c>
      <c r="R10" s="54">
        <f>P10+2450/(67/T10)</f>
        <v>14.594532835820896</v>
      </c>
      <c r="T10" s="58">
        <f>0.76*0.131*0.85</f>
        <v>8.4626000000000007E-2</v>
      </c>
      <c r="U10" s="58"/>
    </row>
    <row r="11" spans="1:21" s="9" customFormat="1" ht="104.25" customHeight="1">
      <c r="A11" s="5"/>
      <c r="B11" s="5" t="s">
        <v>153</v>
      </c>
      <c r="C11" s="8" t="s">
        <v>154</v>
      </c>
      <c r="D11" s="8">
        <v>1970</v>
      </c>
      <c r="E11" s="8">
        <v>733</v>
      </c>
      <c r="F11" s="8">
        <v>350</v>
      </c>
      <c r="G11" s="8">
        <v>9.5</v>
      </c>
      <c r="H11" s="8">
        <v>120</v>
      </c>
      <c r="I11" s="8">
        <v>25</v>
      </c>
      <c r="J11" s="8">
        <v>1</v>
      </c>
      <c r="K11" s="8" t="s">
        <v>152</v>
      </c>
      <c r="L11" s="8" t="s">
        <v>17</v>
      </c>
      <c r="M11" s="8" t="s">
        <v>80</v>
      </c>
      <c r="N11" s="8">
        <v>1</v>
      </c>
      <c r="O11" s="5" t="s">
        <v>18</v>
      </c>
      <c r="P11" s="21">
        <v>14.2</v>
      </c>
      <c r="Q11" s="54">
        <f t="shared" ref="Q11:Q19" si="0">P11+700/(67/T11)</f>
        <v>15.08415223880597</v>
      </c>
      <c r="R11" s="54">
        <f t="shared" ref="R11:R19" si="1">P11+2450/(67/T11)</f>
        <v>17.294532835820895</v>
      </c>
      <c r="T11" s="58">
        <v>8.4626000000000007E-2</v>
      </c>
      <c r="U11" s="58"/>
    </row>
    <row r="12" spans="1:21" s="9" customFormat="1" ht="104.25" customHeight="1">
      <c r="A12" s="5"/>
      <c r="B12" s="5" t="s">
        <v>155</v>
      </c>
      <c r="C12" s="8" t="s">
        <v>154</v>
      </c>
      <c r="D12" s="8">
        <v>1970</v>
      </c>
      <c r="E12" s="8">
        <v>733</v>
      </c>
      <c r="F12" s="8">
        <v>390</v>
      </c>
      <c r="G12" s="8">
        <v>11</v>
      </c>
      <c r="H12" s="8">
        <v>120</v>
      </c>
      <c r="I12" s="8">
        <v>25</v>
      </c>
      <c r="J12" s="8">
        <v>1</v>
      </c>
      <c r="K12" s="8" t="s">
        <v>152</v>
      </c>
      <c r="L12" s="8" t="s">
        <v>17</v>
      </c>
      <c r="M12" s="8" t="s">
        <v>80</v>
      </c>
      <c r="N12" s="8">
        <v>5</v>
      </c>
      <c r="O12" s="5" t="s">
        <v>18</v>
      </c>
      <c r="P12" s="21">
        <v>18.2</v>
      </c>
      <c r="Q12" s="54">
        <f t="shared" si="0"/>
        <v>21.601144704477612</v>
      </c>
      <c r="R12" s="54">
        <f t="shared" si="1"/>
        <v>30.104006465671638</v>
      </c>
      <c r="T12" s="58">
        <f>0.756*0.506*0.851</f>
        <v>0.32553813599999998</v>
      </c>
      <c r="U12" s="58"/>
    </row>
    <row r="13" spans="1:21" s="10" customFormat="1" ht="96" customHeight="1">
      <c r="A13" s="5"/>
      <c r="B13" s="5" t="s">
        <v>169</v>
      </c>
      <c r="C13" s="55" t="s">
        <v>170</v>
      </c>
      <c r="D13" s="8">
        <v>1940</v>
      </c>
      <c r="E13" s="8">
        <v>793</v>
      </c>
      <c r="F13" s="8">
        <v>385</v>
      </c>
      <c r="G13" s="8">
        <v>11</v>
      </c>
      <c r="H13" s="8">
        <v>100</v>
      </c>
      <c r="I13" s="8">
        <v>25</v>
      </c>
      <c r="J13" s="8">
        <v>1</v>
      </c>
      <c r="K13" s="8" t="s">
        <v>156</v>
      </c>
      <c r="L13" s="8" t="s">
        <v>17</v>
      </c>
      <c r="M13" s="8" t="s">
        <v>80</v>
      </c>
      <c r="N13" s="8">
        <v>5</v>
      </c>
      <c r="O13" s="5" t="s">
        <v>18</v>
      </c>
      <c r="P13" s="21">
        <v>19.100000000000001</v>
      </c>
      <c r="Q13" s="54">
        <f t="shared" si="0"/>
        <v>20.037164179104479</v>
      </c>
      <c r="R13" s="54">
        <f t="shared" si="1"/>
        <v>22.380074626865675</v>
      </c>
      <c r="T13" s="59">
        <f>0.8*0.115*0.975</f>
        <v>8.9700000000000016E-2</v>
      </c>
      <c r="U13" s="59"/>
    </row>
    <row r="14" spans="1:21" s="10" customFormat="1" ht="96" customHeight="1">
      <c r="A14" s="5"/>
      <c r="B14" s="5" t="s">
        <v>157</v>
      </c>
      <c r="C14" s="55" t="s">
        <v>158</v>
      </c>
      <c r="D14" s="8">
        <v>1900</v>
      </c>
      <c r="E14" s="8">
        <v>700</v>
      </c>
      <c r="F14" s="8">
        <v>397</v>
      </c>
      <c r="G14" s="8">
        <v>13.5</v>
      </c>
      <c r="H14" s="8">
        <v>100</v>
      </c>
      <c r="I14" s="8">
        <v>22</v>
      </c>
      <c r="J14" s="8">
        <v>1.5</v>
      </c>
      <c r="K14" s="8" t="s">
        <v>159</v>
      </c>
      <c r="L14" s="8" t="s">
        <v>17</v>
      </c>
      <c r="M14" s="8" t="s">
        <v>80</v>
      </c>
      <c r="N14" s="8">
        <v>5</v>
      </c>
      <c r="O14" s="5" t="s">
        <v>18</v>
      </c>
      <c r="P14" s="21">
        <v>21.1</v>
      </c>
      <c r="Q14" s="54">
        <f t="shared" si="0"/>
        <v>23.320323104477612</v>
      </c>
      <c r="R14" s="54">
        <f t="shared" si="1"/>
        <v>28.871130865671645</v>
      </c>
      <c r="T14" s="59">
        <f>0.727*0.261*1.12</f>
        <v>0.21251664000000001</v>
      </c>
      <c r="U14" s="59"/>
    </row>
    <row r="15" spans="1:21" s="10" customFormat="1" ht="93.75" customHeight="1">
      <c r="A15" s="5"/>
      <c r="B15" s="5" t="s">
        <v>160</v>
      </c>
      <c r="C15" s="55" t="s">
        <v>161</v>
      </c>
      <c r="D15" s="8">
        <v>1940</v>
      </c>
      <c r="E15" s="8">
        <v>793</v>
      </c>
      <c r="F15" s="8">
        <v>385</v>
      </c>
      <c r="G15" s="8">
        <v>17</v>
      </c>
      <c r="H15" s="8">
        <v>180</v>
      </c>
      <c r="I15" s="8">
        <v>25</v>
      </c>
      <c r="J15" s="8">
        <v>1.2</v>
      </c>
      <c r="K15" s="8" t="s">
        <v>162</v>
      </c>
      <c r="L15" s="8" t="s">
        <v>17</v>
      </c>
      <c r="M15" s="8" t="s">
        <v>80</v>
      </c>
      <c r="N15" s="8">
        <v>5</v>
      </c>
      <c r="O15" s="5" t="s">
        <v>18</v>
      </c>
      <c r="P15" s="53">
        <v>22.4</v>
      </c>
      <c r="Q15" s="54">
        <f t="shared" si="0"/>
        <v>23.573158208955221</v>
      </c>
      <c r="R15" s="54">
        <f t="shared" si="1"/>
        <v>26.506053731343282</v>
      </c>
      <c r="T15" s="59">
        <f>0.8*0.145*0.968</f>
        <v>0.11228799999999999</v>
      </c>
      <c r="U15" s="59"/>
    </row>
    <row r="16" spans="1:21" s="10" customFormat="1" ht="93.75" customHeight="1">
      <c r="A16" s="5"/>
      <c r="B16" s="5" t="s">
        <v>163</v>
      </c>
      <c r="C16" s="8" t="s">
        <v>164</v>
      </c>
      <c r="D16" s="8">
        <v>1940</v>
      </c>
      <c r="E16" s="8">
        <v>793</v>
      </c>
      <c r="F16" s="8">
        <v>370</v>
      </c>
      <c r="G16" s="8">
        <v>17.8</v>
      </c>
      <c r="H16" s="8">
        <v>180</v>
      </c>
      <c r="I16" s="8">
        <v>25</v>
      </c>
      <c r="J16" s="8">
        <v>1</v>
      </c>
      <c r="K16" s="8" t="s">
        <v>162</v>
      </c>
      <c r="L16" s="8" t="s">
        <v>17</v>
      </c>
      <c r="M16" s="8" t="s">
        <v>80</v>
      </c>
      <c r="N16" s="8">
        <v>5</v>
      </c>
      <c r="O16" s="5" t="s">
        <v>18</v>
      </c>
      <c r="P16" s="53">
        <v>23.2</v>
      </c>
      <c r="Q16" s="54">
        <f t="shared" si="0"/>
        <v>25.41593243283582</v>
      </c>
      <c r="R16" s="54">
        <f t="shared" si="1"/>
        <v>30.955763514925373</v>
      </c>
      <c r="T16" s="59">
        <f>0.803*0.305*0.866</f>
        <v>0.21209639000000002</v>
      </c>
      <c r="U16" s="59"/>
    </row>
    <row r="17" spans="1:21" s="10" customFormat="1" ht="93.75" customHeight="1">
      <c r="A17" s="5"/>
      <c r="B17" s="5" t="s">
        <v>165</v>
      </c>
      <c r="C17" s="8" t="s">
        <v>166</v>
      </c>
      <c r="D17" s="8">
        <v>1946</v>
      </c>
      <c r="E17" s="8">
        <v>793</v>
      </c>
      <c r="F17" s="8">
        <v>445</v>
      </c>
      <c r="G17" s="8">
        <v>16</v>
      </c>
      <c r="H17" s="8">
        <v>18</v>
      </c>
      <c r="I17" s="8">
        <v>25</v>
      </c>
      <c r="J17" s="8">
        <v>1.2</v>
      </c>
      <c r="K17" s="8" t="s">
        <v>167</v>
      </c>
      <c r="L17" s="8" t="s">
        <v>17</v>
      </c>
      <c r="M17" s="8" t="s">
        <v>80</v>
      </c>
      <c r="N17" s="8">
        <v>8</v>
      </c>
      <c r="O17" s="5" t="s">
        <v>18</v>
      </c>
      <c r="P17" s="53">
        <v>32.799999999999997</v>
      </c>
      <c r="Q17" s="54">
        <f t="shared" si="0"/>
        <v>35.988400746268653</v>
      </c>
      <c r="R17" s="54">
        <f t="shared" si="1"/>
        <v>43.959402611940298</v>
      </c>
      <c r="T17" s="59">
        <f>0.805*0.34*1.115</f>
        <v>0.30517550000000004</v>
      </c>
      <c r="U17" s="59"/>
    </row>
    <row r="18" spans="1:21" s="10" customFormat="1" ht="96" customHeight="1">
      <c r="A18" s="5"/>
      <c r="B18" s="5" t="s">
        <v>171</v>
      </c>
      <c r="C18" s="8" t="s">
        <v>172</v>
      </c>
      <c r="D18" s="8">
        <v>1870</v>
      </c>
      <c r="E18" s="8">
        <v>788</v>
      </c>
      <c r="F18" s="8">
        <v>388</v>
      </c>
      <c r="G18" s="8">
        <v>18</v>
      </c>
      <c r="H18" s="8">
        <v>180</v>
      </c>
      <c r="I18" s="8">
        <v>25</v>
      </c>
      <c r="J18" s="8">
        <v>1.2</v>
      </c>
      <c r="K18" s="8" t="s">
        <v>167</v>
      </c>
      <c r="L18" s="8" t="s">
        <v>17</v>
      </c>
      <c r="M18" s="8" t="s">
        <v>80</v>
      </c>
      <c r="N18" s="8">
        <v>10</v>
      </c>
      <c r="O18" s="5" t="s">
        <v>18</v>
      </c>
      <c r="P18" s="21">
        <v>34.200000000000003</v>
      </c>
      <c r="Q18" s="54">
        <f t="shared" si="0"/>
        <v>37.388405970149257</v>
      </c>
      <c r="R18" s="54">
        <f t="shared" si="1"/>
        <v>45.359420895522391</v>
      </c>
      <c r="T18" s="59">
        <v>0.305176</v>
      </c>
      <c r="U18" s="59"/>
    </row>
    <row r="19" spans="1:21" s="10" customFormat="1" ht="101.25" customHeight="1">
      <c r="A19" s="5"/>
      <c r="B19" s="5" t="s">
        <v>173</v>
      </c>
      <c r="C19" s="8" t="s">
        <v>168</v>
      </c>
      <c r="D19" s="8">
        <v>1950</v>
      </c>
      <c r="E19" s="8">
        <v>770</v>
      </c>
      <c r="F19" s="8">
        <v>450</v>
      </c>
      <c r="G19" s="8">
        <v>20</v>
      </c>
      <c r="H19" s="8">
        <v>280</v>
      </c>
      <c r="I19" s="8">
        <v>25</v>
      </c>
      <c r="J19" s="8">
        <v>1.2</v>
      </c>
      <c r="K19" s="8" t="s">
        <v>167</v>
      </c>
      <c r="L19" s="8" t="s">
        <v>17</v>
      </c>
      <c r="M19" s="8" t="s">
        <v>80</v>
      </c>
      <c r="N19" s="8">
        <v>5</v>
      </c>
      <c r="O19" s="5" t="s">
        <v>18</v>
      </c>
      <c r="P19" s="45">
        <v>42.1</v>
      </c>
      <c r="Q19" s="54">
        <f t="shared" si="0"/>
        <v>44.845480970149254</v>
      </c>
      <c r="R19" s="54">
        <f t="shared" si="1"/>
        <v>51.709183395522388</v>
      </c>
      <c r="T19" s="59">
        <f>0.803*0.77*0.425</f>
        <v>0.26278174999999998</v>
      </c>
      <c r="U19" s="59"/>
    </row>
  </sheetData>
  <autoFilter ref="A9:N9">
    <filterColumn colId="2"/>
  </autoFilter>
  <dataConsolidate/>
  <mergeCells count="8">
    <mergeCell ref="H8:K8"/>
    <mergeCell ref="L8:N8"/>
    <mergeCell ref="A1:D1"/>
    <mergeCell ref="A2:D2"/>
    <mergeCell ref="A3:D3"/>
    <mergeCell ref="B4:C4"/>
    <mergeCell ref="B6:C6"/>
    <mergeCell ref="D8:F8"/>
  </mergeCells>
  <hyperlinks>
    <hyperlink ref="B4" r:id="rId1" display="../www.olsa.by"/>
  </hyperlinks>
  <pageMargins left="0.11811023622047244" right="0.11811023622047244" top="0.11811023622047244" bottom="0.11811023622047244" header="0.19685039370078741" footer="0.19685039370078741"/>
  <pageSetup paperSize="9" scale="53" fitToHeight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U23"/>
  <sheetViews>
    <sheetView tabSelected="1" topLeftCell="A16" zoomScale="80" zoomScaleNormal="80" workbookViewId="0">
      <pane xSplit="17" ySplit="5" topLeftCell="R21" activePane="bottomRight" state="frozen"/>
      <selection activeCell="A16" sqref="A16"/>
      <selection pane="topRight" activeCell="R16" sqref="R16"/>
      <selection pane="bottomLeft" activeCell="A20" sqref="A20"/>
      <selection pane="bottomRight" activeCell="V17" sqref="V17"/>
    </sheetView>
  </sheetViews>
  <sheetFormatPr defaultRowHeight="15"/>
  <cols>
    <col min="1" max="1" width="8.28515625" style="23" customWidth="1"/>
    <col min="2" max="2" width="29.140625" style="23" customWidth="1"/>
    <col min="3" max="3" width="10.42578125" style="23" customWidth="1"/>
    <col min="4" max="4" width="15.85546875" style="23" customWidth="1"/>
    <col min="5" max="5" width="14.5703125" style="23" customWidth="1"/>
    <col min="6" max="6" width="14.140625" style="23" customWidth="1"/>
    <col min="7" max="7" width="14" style="23" customWidth="1"/>
    <col min="8" max="8" width="12.7109375" style="23" customWidth="1"/>
    <col min="9" max="9" width="9.42578125" style="23" customWidth="1"/>
    <col min="10" max="11" width="11.28515625" style="23" customWidth="1"/>
    <col min="12" max="12" width="17.42578125" style="23" customWidth="1"/>
    <col min="13" max="13" width="9.42578125" style="23" customWidth="1"/>
    <col min="14" max="14" width="12.140625" style="23" customWidth="1"/>
    <col min="15" max="15" width="10.5703125" style="23" customWidth="1"/>
    <col min="16" max="16" width="9.85546875" style="23" customWidth="1"/>
    <col min="17" max="17" width="12" style="23" customWidth="1"/>
    <col min="18" max="18" width="14.42578125" style="23" customWidth="1"/>
    <col min="19" max="19" width="14.28515625" style="64" customWidth="1"/>
    <col min="20" max="20" width="14.42578125" style="64" customWidth="1"/>
    <col min="21" max="21" width="0.140625" style="23" customWidth="1"/>
    <col min="22" max="16384" width="9.140625" style="23"/>
  </cols>
  <sheetData>
    <row r="1" spans="1:20">
      <c r="A1" s="22"/>
    </row>
    <row r="2" spans="1:20">
      <c r="A2" s="22"/>
    </row>
    <row r="3" spans="1:20">
      <c r="A3" s="22"/>
    </row>
    <row r="4" spans="1:20">
      <c r="A4" s="24"/>
      <c r="B4" s="25"/>
      <c r="C4" s="25"/>
    </row>
    <row r="5" spans="1:20">
      <c r="A5" s="26"/>
      <c r="B5" s="27"/>
      <c r="C5" s="28"/>
      <c r="D5" s="26"/>
      <c r="E5" s="26"/>
      <c r="F5" s="26"/>
      <c r="G5" s="26"/>
    </row>
    <row r="6" spans="1:20" ht="20.25">
      <c r="A6" s="85" t="s">
        <v>22</v>
      </c>
      <c r="B6" s="85"/>
      <c r="C6" s="85"/>
      <c r="D6" s="85"/>
      <c r="E6" s="26"/>
      <c r="F6" s="26"/>
      <c r="G6" s="26"/>
    </row>
    <row r="7" spans="1:20" ht="16.5">
      <c r="A7" s="86" t="s">
        <v>23</v>
      </c>
      <c r="B7" s="86"/>
      <c r="C7" s="86"/>
      <c r="D7" s="86"/>
      <c r="E7" s="26"/>
      <c r="F7" s="26"/>
      <c r="G7" s="26"/>
    </row>
    <row r="8" spans="1:20" ht="18.75">
      <c r="A8" s="87" t="s">
        <v>24</v>
      </c>
      <c r="B8" s="87"/>
      <c r="C8" s="87"/>
      <c r="D8" s="87"/>
      <c r="E8" s="26"/>
      <c r="F8" s="26"/>
      <c r="G8" s="26"/>
    </row>
    <row r="9" spans="1:20" ht="20.25">
      <c r="A9" s="26"/>
      <c r="B9" s="85" t="s">
        <v>61</v>
      </c>
      <c r="C9" s="85"/>
      <c r="D9" s="26"/>
      <c r="E9" s="26"/>
      <c r="F9" s="26"/>
      <c r="G9" s="26"/>
    </row>
    <row r="10" spans="1:20" ht="20.25">
      <c r="A10" s="26"/>
      <c r="B10" s="27"/>
      <c r="C10" s="29"/>
      <c r="D10" s="26"/>
      <c r="E10" s="26"/>
      <c r="F10" s="26"/>
      <c r="G10" s="26"/>
    </row>
    <row r="11" spans="1:20" ht="20.25">
      <c r="A11" s="26"/>
      <c r="B11" s="88" t="s">
        <v>62</v>
      </c>
      <c r="C11" s="88"/>
      <c r="D11" s="26"/>
      <c r="E11" s="26"/>
      <c r="F11" s="26"/>
      <c r="G11" s="26"/>
    </row>
    <row r="12" spans="1:20">
      <c r="A12" s="26"/>
      <c r="B12" s="26"/>
      <c r="C12" s="26"/>
      <c r="D12" s="26"/>
      <c r="E12" s="26"/>
      <c r="F12" s="26"/>
      <c r="G12" s="26"/>
    </row>
    <row r="13" spans="1:20">
      <c r="A13" s="22"/>
      <c r="B13" s="30"/>
    </row>
    <row r="14" spans="1:20" ht="31.5" customHeight="1">
      <c r="E14" s="89" t="s">
        <v>63</v>
      </c>
      <c r="F14" s="89"/>
      <c r="G14" s="89"/>
      <c r="H14" s="89"/>
      <c r="I14" s="31"/>
      <c r="J14" s="84" t="s">
        <v>7</v>
      </c>
      <c r="K14" s="84"/>
      <c r="L14" s="84"/>
      <c r="M14" s="84"/>
      <c r="N14" s="84" t="s">
        <v>11</v>
      </c>
      <c r="O14" s="84"/>
      <c r="P14" s="84"/>
    </row>
    <row r="15" spans="1:20" s="35" customFormat="1" ht="85.5">
      <c r="A15" s="32" t="s">
        <v>64</v>
      </c>
      <c r="B15" s="32" t="s">
        <v>1</v>
      </c>
      <c r="C15" s="32" t="s">
        <v>65</v>
      </c>
      <c r="D15" s="32" t="s">
        <v>21</v>
      </c>
      <c r="E15" s="32" t="s">
        <v>66</v>
      </c>
      <c r="F15" s="32" t="s">
        <v>67</v>
      </c>
      <c r="G15" s="32" t="s">
        <v>68</v>
      </c>
      <c r="H15" s="32" t="s">
        <v>69</v>
      </c>
      <c r="I15" s="32" t="s">
        <v>6</v>
      </c>
      <c r="J15" s="33" t="s">
        <v>10</v>
      </c>
      <c r="K15" s="33" t="s">
        <v>9</v>
      </c>
      <c r="L15" s="33" t="s">
        <v>19</v>
      </c>
      <c r="M15" s="33" t="s">
        <v>70</v>
      </c>
      <c r="N15" s="33" t="s">
        <v>20</v>
      </c>
      <c r="O15" s="33" t="s">
        <v>12</v>
      </c>
      <c r="P15" s="33" t="s">
        <v>13</v>
      </c>
      <c r="Q15" s="32" t="s">
        <v>14</v>
      </c>
      <c r="R15" s="34" t="s">
        <v>60</v>
      </c>
      <c r="S15" s="65"/>
      <c r="T15" s="65"/>
    </row>
    <row r="16" spans="1:20" s="35" customFormat="1" ht="34.5" customHeight="1">
      <c r="A16" s="76"/>
      <c r="B16" s="77"/>
      <c r="C16" s="77"/>
      <c r="D16" s="78"/>
      <c r="E16" s="76" t="s">
        <v>63</v>
      </c>
      <c r="F16" s="77"/>
      <c r="G16" s="77"/>
      <c r="H16" s="78"/>
      <c r="I16" s="32"/>
      <c r="J16" s="79" t="s">
        <v>7</v>
      </c>
      <c r="K16" s="80"/>
      <c r="L16" s="80"/>
      <c r="M16" s="81"/>
      <c r="N16" s="79" t="s">
        <v>11</v>
      </c>
      <c r="O16" s="80"/>
      <c r="P16" s="81"/>
      <c r="Q16" s="82"/>
      <c r="R16" s="83"/>
      <c r="S16" s="83"/>
      <c r="T16" s="83"/>
    </row>
    <row r="17" spans="1:21" s="35" customFormat="1" ht="97.5" customHeight="1">
      <c r="A17" s="32"/>
      <c r="B17" s="4" t="s">
        <v>1</v>
      </c>
      <c r="C17" s="4" t="s">
        <v>65</v>
      </c>
      <c r="D17" s="4" t="s">
        <v>21</v>
      </c>
      <c r="E17" s="4" t="s">
        <v>66</v>
      </c>
      <c r="F17" s="4" t="s">
        <v>67</v>
      </c>
      <c r="G17" s="4" t="s">
        <v>68</v>
      </c>
      <c r="H17" s="4" t="s">
        <v>69</v>
      </c>
      <c r="I17" s="4" t="s">
        <v>6</v>
      </c>
      <c r="J17" s="5" t="s">
        <v>10</v>
      </c>
      <c r="K17" s="5" t="s">
        <v>9</v>
      </c>
      <c r="L17" s="5" t="s">
        <v>19</v>
      </c>
      <c r="M17" s="5" t="s">
        <v>70</v>
      </c>
      <c r="N17" s="5" t="s">
        <v>20</v>
      </c>
      <c r="O17" s="5" t="s">
        <v>12</v>
      </c>
      <c r="P17" s="5" t="s">
        <v>13</v>
      </c>
      <c r="Q17" s="4" t="s">
        <v>14</v>
      </c>
      <c r="R17" s="53" t="s">
        <v>189</v>
      </c>
      <c r="S17" s="45" t="s">
        <v>187</v>
      </c>
      <c r="T17" s="45" t="s">
        <v>188</v>
      </c>
    </row>
    <row r="18" spans="1:21" s="40" customFormat="1" ht="144" customHeight="1">
      <c r="A18" s="36">
        <v>1</v>
      </c>
      <c r="B18" s="32"/>
      <c r="C18" s="32" t="s">
        <v>174</v>
      </c>
      <c r="D18" s="32" t="s">
        <v>71</v>
      </c>
      <c r="E18" s="37" t="s">
        <v>72</v>
      </c>
      <c r="F18" s="37" t="s">
        <v>73</v>
      </c>
      <c r="G18" s="37" t="s">
        <v>74</v>
      </c>
      <c r="H18" s="37" t="s">
        <v>75</v>
      </c>
      <c r="I18" s="37">
        <v>65</v>
      </c>
      <c r="J18" s="38" t="s">
        <v>76</v>
      </c>
      <c r="K18" s="38" t="s">
        <v>77</v>
      </c>
      <c r="L18" s="38" t="s">
        <v>78</v>
      </c>
      <c r="M18" s="38" t="s">
        <v>15</v>
      </c>
      <c r="N18" s="38" t="s">
        <v>79</v>
      </c>
      <c r="O18" s="38" t="s">
        <v>80</v>
      </c>
      <c r="P18" s="38">
        <v>5</v>
      </c>
      <c r="Q18" s="32" t="s">
        <v>18</v>
      </c>
      <c r="R18" s="39">
        <v>148.1</v>
      </c>
      <c r="S18" s="39">
        <f>R18+700/(67/U18)</f>
        <v>153.6527369402985</v>
      </c>
      <c r="T18" s="39">
        <f>R18+2450/(67/U18)</f>
        <v>167.53457929104476</v>
      </c>
      <c r="U18" s="40">
        <f>0.735*0.235*1.7+0.59*0.375*1.075</f>
        <v>0.53147624999999998</v>
      </c>
    </row>
    <row r="19" spans="1:21" s="40" customFormat="1" ht="144" customHeight="1">
      <c r="A19" s="36">
        <v>2</v>
      </c>
      <c r="B19" s="32"/>
      <c r="C19" s="32" t="s">
        <v>175</v>
      </c>
      <c r="D19" s="32" t="s">
        <v>176</v>
      </c>
      <c r="E19" s="37" t="s">
        <v>81</v>
      </c>
      <c r="F19" s="37" t="s">
        <v>82</v>
      </c>
      <c r="G19" s="37" t="s">
        <v>16</v>
      </c>
      <c r="H19" s="37" t="s">
        <v>16</v>
      </c>
      <c r="I19" s="37">
        <v>29</v>
      </c>
      <c r="J19" s="38" t="s">
        <v>83</v>
      </c>
      <c r="K19" s="38">
        <v>1.4</v>
      </c>
      <c r="L19" s="38" t="s">
        <v>84</v>
      </c>
      <c r="M19" s="38" t="s">
        <v>16</v>
      </c>
      <c r="N19" s="38" t="s">
        <v>16</v>
      </c>
      <c r="O19" s="38" t="s">
        <v>0</v>
      </c>
      <c r="P19" s="38" t="s">
        <v>0</v>
      </c>
      <c r="Q19" s="32" t="s">
        <v>18</v>
      </c>
      <c r="R19" s="39">
        <v>72.7</v>
      </c>
      <c r="S19" s="39">
        <f t="shared" ref="S19:S20" si="0">R19+700/(67/U19)</f>
        <v>74.213743470149254</v>
      </c>
      <c r="T19" s="39">
        <f t="shared" ref="T19:T20" si="1">R19+2450/(67/U19)</f>
        <v>77.998102145522395</v>
      </c>
      <c r="U19" s="40">
        <f>1.225*0.285*0.415</f>
        <v>0.144886875</v>
      </c>
    </row>
    <row r="20" spans="1:21" ht="138" customHeight="1">
      <c r="A20" s="36">
        <v>3</v>
      </c>
      <c r="B20" s="32"/>
      <c r="C20" s="32" t="s">
        <v>178</v>
      </c>
      <c r="D20" s="32" t="s">
        <v>177</v>
      </c>
      <c r="E20" s="41" t="s">
        <v>179</v>
      </c>
      <c r="F20" s="37" t="s">
        <v>16</v>
      </c>
      <c r="G20" s="41" t="s">
        <v>180</v>
      </c>
      <c r="H20" s="37" t="s">
        <v>16</v>
      </c>
      <c r="I20" s="37">
        <v>40</v>
      </c>
      <c r="J20" s="38">
        <v>25</v>
      </c>
      <c r="K20" s="38">
        <v>1.4</v>
      </c>
      <c r="L20" s="38" t="s">
        <v>85</v>
      </c>
      <c r="M20" s="38" t="s">
        <v>16</v>
      </c>
      <c r="N20" s="38" t="s">
        <v>79</v>
      </c>
      <c r="O20" s="38" t="s">
        <v>80</v>
      </c>
      <c r="P20" s="38">
        <v>1</v>
      </c>
      <c r="Q20" s="32" t="s">
        <v>18</v>
      </c>
      <c r="R20" s="39">
        <v>78.900000000000006</v>
      </c>
      <c r="S20" s="39">
        <f t="shared" si="0"/>
        <v>82.709671641791047</v>
      </c>
      <c r="T20" s="39">
        <f t="shared" si="1"/>
        <v>92.233850746268672</v>
      </c>
      <c r="U20" s="23">
        <v>0.36464000000000002</v>
      </c>
    </row>
    <row r="23" spans="1:21" ht="24.75" customHeight="1">
      <c r="B23" s="42" t="s">
        <v>25</v>
      </c>
    </row>
  </sheetData>
  <mergeCells count="13">
    <mergeCell ref="J14:M14"/>
    <mergeCell ref="N14:P14"/>
    <mergeCell ref="A6:D6"/>
    <mergeCell ref="A7:D7"/>
    <mergeCell ref="A8:D8"/>
    <mergeCell ref="B9:C9"/>
    <mergeCell ref="B11:C11"/>
    <mergeCell ref="E14:H14"/>
    <mergeCell ref="E16:H16"/>
    <mergeCell ref="A16:D16"/>
    <mergeCell ref="J16:M16"/>
    <mergeCell ref="N16:P16"/>
    <mergeCell ref="Q16:T16"/>
  </mergeCells>
  <hyperlinks>
    <hyperlink ref="B9" r:id="rId1" display="../www.olsa.by"/>
  </hyperlinks>
  <pageMargins left="0.19685039370078741" right="0.19685039370078741" top="0.19685039370078741" bottom="0.19685039370078741" header="0" footer="0"/>
  <pageSetup paperSize="9" scale="47" fitToHeight="0" orientation="landscape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U22"/>
  <sheetViews>
    <sheetView zoomScale="85" zoomScaleNormal="85" workbookViewId="0">
      <selection activeCell="W9" sqref="W9"/>
    </sheetView>
  </sheetViews>
  <sheetFormatPr defaultRowHeight="15"/>
  <cols>
    <col min="1" max="1" width="23" customWidth="1"/>
    <col min="2" max="2" width="22" customWidth="1"/>
    <col min="3" max="3" width="10.7109375" customWidth="1"/>
    <col min="4" max="4" width="13.28515625" customWidth="1"/>
    <col min="5" max="5" width="9.140625" customWidth="1"/>
    <col min="6" max="7" width="9.140625" style="2" customWidth="1"/>
    <col min="8" max="8" width="11" customWidth="1"/>
    <col min="9" max="9" width="12" customWidth="1"/>
    <col min="10" max="10" width="10.28515625" customWidth="1"/>
    <col min="11" max="11" width="9.28515625" customWidth="1"/>
    <col min="12" max="12" width="14.140625" style="1" customWidth="1"/>
    <col min="13" max="13" width="8.7109375" style="2" customWidth="1"/>
    <col min="14" max="14" width="14.7109375" style="2" customWidth="1"/>
    <col min="15" max="15" width="10.28515625" style="2" customWidth="1"/>
    <col min="16" max="16" width="10.140625" style="2" customWidth="1"/>
    <col min="17" max="17" width="9.85546875" customWidth="1"/>
    <col min="18" max="18" width="14.140625" style="20" customWidth="1"/>
    <col min="19" max="19" width="10.85546875" customWidth="1"/>
    <col min="20" max="20" width="11.140625" customWidth="1"/>
    <col min="21" max="21" width="10.85546875" style="56" hidden="1" customWidth="1"/>
  </cols>
  <sheetData>
    <row r="1" spans="1:21" s="2" customFormat="1">
      <c r="B1" s="12"/>
      <c r="C1" s="13"/>
      <c r="L1" s="3"/>
      <c r="R1" s="20"/>
      <c r="U1" s="56"/>
    </row>
    <row r="2" spans="1:21" s="2" customFormat="1" ht="20.25">
      <c r="A2" s="69" t="s">
        <v>22</v>
      </c>
      <c r="B2" s="69"/>
      <c r="C2" s="69"/>
      <c r="D2" s="69"/>
      <c r="E2" s="69"/>
      <c r="F2" s="69"/>
      <c r="G2" s="69"/>
      <c r="H2" s="69"/>
      <c r="L2" s="3"/>
      <c r="R2" s="20"/>
      <c r="U2" s="56"/>
    </row>
    <row r="3" spans="1:21" s="2" customFormat="1" ht="16.5">
      <c r="A3" s="70" t="s">
        <v>23</v>
      </c>
      <c r="B3" s="70"/>
      <c r="C3" s="70"/>
      <c r="D3" s="70"/>
      <c r="E3" s="70"/>
      <c r="F3" s="70"/>
      <c r="G3" s="70"/>
      <c r="H3" s="70"/>
      <c r="L3" s="3"/>
      <c r="R3" s="20"/>
      <c r="U3" s="56"/>
    </row>
    <row r="4" spans="1:21" s="2" customFormat="1" ht="18.75">
      <c r="A4" s="71" t="s">
        <v>24</v>
      </c>
      <c r="B4" s="71"/>
      <c r="C4" s="71"/>
      <c r="D4" s="71"/>
      <c r="E4" s="71"/>
      <c r="F4" s="71"/>
      <c r="G4" s="71"/>
      <c r="H4" s="71"/>
      <c r="L4" s="3"/>
      <c r="R4" s="20"/>
      <c r="U4" s="56"/>
    </row>
    <row r="5" spans="1:21" s="2" customFormat="1" ht="20.25">
      <c r="B5" s="69"/>
      <c r="C5" s="69"/>
      <c r="D5" s="69"/>
      <c r="L5" s="3"/>
      <c r="R5" s="20"/>
      <c r="U5" s="56"/>
    </row>
    <row r="6" spans="1:21" s="2" customFormat="1" ht="20.25">
      <c r="B6" s="14"/>
      <c r="C6" s="15"/>
      <c r="D6" s="14"/>
      <c r="L6" s="3"/>
      <c r="R6" s="20"/>
      <c r="U6" s="56"/>
    </row>
    <row r="7" spans="1:21" s="2" customFormat="1" ht="20.25">
      <c r="B7" s="72"/>
      <c r="C7" s="72"/>
      <c r="D7" s="72"/>
      <c r="L7" s="3"/>
      <c r="R7" s="20"/>
      <c r="U7" s="56"/>
    </row>
    <row r="8" spans="1:21" s="2" customFormat="1" ht="15.75" customHeight="1">
      <c r="L8" s="3"/>
      <c r="R8" s="20"/>
      <c r="U8" s="56"/>
    </row>
    <row r="9" spans="1:21" s="2" customFormat="1">
      <c r="L9" s="3"/>
      <c r="R9" s="20"/>
      <c r="U9" s="56"/>
    </row>
    <row r="10" spans="1:21" ht="31.5" customHeight="1">
      <c r="C10" s="66" t="s">
        <v>3</v>
      </c>
      <c r="D10" s="67"/>
      <c r="E10" s="68"/>
      <c r="F10" s="11"/>
      <c r="G10" s="11"/>
      <c r="I10" s="66" t="s">
        <v>7</v>
      </c>
      <c r="J10" s="67"/>
      <c r="K10" s="67"/>
      <c r="L10" s="67"/>
      <c r="M10" s="68"/>
      <c r="N10" s="66" t="s">
        <v>11</v>
      </c>
      <c r="O10" s="67"/>
      <c r="P10" s="68"/>
    </row>
    <row r="11" spans="1:21" s="6" customFormat="1" ht="126.75" customHeight="1">
      <c r="A11" s="5" t="s">
        <v>1</v>
      </c>
      <c r="B11" s="5" t="s">
        <v>21</v>
      </c>
      <c r="C11" s="5" t="s">
        <v>2</v>
      </c>
      <c r="D11" s="5" t="s">
        <v>4</v>
      </c>
      <c r="E11" s="5" t="s">
        <v>5</v>
      </c>
      <c r="F11" s="5" t="s">
        <v>26</v>
      </c>
      <c r="G11" s="5" t="s">
        <v>27</v>
      </c>
      <c r="H11" s="5" t="s">
        <v>6</v>
      </c>
      <c r="I11" s="5" t="s">
        <v>8</v>
      </c>
      <c r="J11" s="5" t="s">
        <v>10</v>
      </c>
      <c r="K11" s="5" t="s">
        <v>9</v>
      </c>
      <c r="L11" s="5" t="s">
        <v>19</v>
      </c>
      <c r="M11" s="17" t="s">
        <v>28</v>
      </c>
      <c r="N11" s="5" t="s">
        <v>20</v>
      </c>
      <c r="O11" s="5" t="s">
        <v>12</v>
      </c>
      <c r="P11" s="5" t="s">
        <v>13</v>
      </c>
      <c r="Q11" s="5" t="s">
        <v>14</v>
      </c>
      <c r="R11" s="21" t="s">
        <v>60</v>
      </c>
      <c r="S11" s="45" t="s">
        <v>184</v>
      </c>
      <c r="T11" s="45" t="s">
        <v>185</v>
      </c>
      <c r="U11" s="57"/>
    </row>
    <row r="12" spans="1:21" s="9" customFormat="1" ht="126.75" customHeight="1">
      <c r="A12" s="4"/>
      <c r="B12" s="4" t="s">
        <v>30</v>
      </c>
      <c r="C12" s="7">
        <v>800</v>
      </c>
      <c r="D12" s="7">
        <v>620</v>
      </c>
      <c r="E12" s="7">
        <v>1000</v>
      </c>
      <c r="F12" s="7" t="s">
        <v>39</v>
      </c>
      <c r="G12" s="7" t="s">
        <v>40</v>
      </c>
      <c r="H12" s="7">
        <v>6</v>
      </c>
      <c r="I12" s="8" t="s">
        <v>31</v>
      </c>
      <c r="J12" s="8">
        <v>18</v>
      </c>
      <c r="K12" s="8">
        <v>1</v>
      </c>
      <c r="L12" s="8" t="s">
        <v>32</v>
      </c>
      <c r="M12" s="8" t="s">
        <v>15</v>
      </c>
      <c r="N12" s="8" t="s">
        <v>17</v>
      </c>
      <c r="O12" s="8" t="s">
        <v>33</v>
      </c>
      <c r="P12" s="8">
        <v>5</v>
      </c>
      <c r="Q12" s="4" t="s">
        <v>18</v>
      </c>
      <c r="R12" s="21">
        <v>20.9</v>
      </c>
      <c r="S12" s="21">
        <f>R12+700/(67/U12)</f>
        <v>21.779702944776119</v>
      </c>
      <c r="T12" s="21">
        <f>R12+2450/(67/U12)</f>
        <v>23.978960306716417</v>
      </c>
      <c r="U12" s="58">
        <f>(0.617*0.257*1.062)/2</f>
        <v>8.4200139000000007E-2</v>
      </c>
    </row>
    <row r="13" spans="1:21" s="9" customFormat="1" ht="109.5" customHeight="1">
      <c r="A13" s="4"/>
      <c r="B13" s="4" t="s">
        <v>29</v>
      </c>
      <c r="C13" s="7">
        <v>1190</v>
      </c>
      <c r="D13" s="7">
        <v>648</v>
      </c>
      <c r="E13" s="7">
        <v>1045</v>
      </c>
      <c r="F13" s="7" t="s">
        <v>37</v>
      </c>
      <c r="G13" s="7" t="s">
        <v>38</v>
      </c>
      <c r="H13" s="7">
        <v>6.4</v>
      </c>
      <c r="I13" s="8" t="s">
        <v>31</v>
      </c>
      <c r="J13" s="8">
        <v>18</v>
      </c>
      <c r="K13" s="8">
        <v>1</v>
      </c>
      <c r="L13" s="8" t="s">
        <v>32</v>
      </c>
      <c r="M13" s="8" t="s">
        <v>15</v>
      </c>
      <c r="N13" s="8" t="s">
        <v>17</v>
      </c>
      <c r="O13" s="8" t="s">
        <v>33</v>
      </c>
      <c r="P13" s="8">
        <v>5</v>
      </c>
      <c r="Q13" s="4" t="s">
        <v>18</v>
      </c>
      <c r="R13" s="21">
        <v>27.3</v>
      </c>
      <c r="S13" s="21">
        <f t="shared" ref="S13:S14" si="0">R13+700/(67/U13)</f>
        <v>28.250991676119405</v>
      </c>
      <c r="T13" s="21">
        <f t="shared" ref="T13:T14" si="1">R13+2450/(67/U13)</f>
        <v>30.628470866417913</v>
      </c>
      <c r="U13" s="58">
        <f>0.667*0.257*1.062/2</f>
        <v>9.1023489000000013E-2</v>
      </c>
    </row>
    <row r="14" spans="1:21" s="9" customFormat="1" ht="148.5" customHeight="1">
      <c r="A14" s="4"/>
      <c r="B14" s="4" t="s">
        <v>34</v>
      </c>
      <c r="C14" s="7">
        <v>1190</v>
      </c>
      <c r="D14" s="7">
        <v>648</v>
      </c>
      <c r="E14" s="7">
        <v>1045</v>
      </c>
      <c r="F14" s="7" t="s">
        <v>37</v>
      </c>
      <c r="G14" s="7" t="s">
        <v>38</v>
      </c>
      <c r="H14" s="7">
        <v>6.4</v>
      </c>
      <c r="I14" s="8" t="s">
        <v>31</v>
      </c>
      <c r="J14" s="8">
        <v>18</v>
      </c>
      <c r="K14" s="8">
        <v>1</v>
      </c>
      <c r="L14" s="8" t="s">
        <v>32</v>
      </c>
      <c r="M14" s="8" t="s">
        <v>15</v>
      </c>
      <c r="N14" s="8" t="s">
        <v>17</v>
      </c>
      <c r="O14" s="8" t="s">
        <v>33</v>
      </c>
      <c r="P14" s="8">
        <v>5</v>
      </c>
      <c r="Q14" s="4" t="s">
        <v>18</v>
      </c>
      <c r="R14" s="21">
        <v>23.5</v>
      </c>
      <c r="S14" s="21">
        <f t="shared" si="0"/>
        <v>24.450991686567164</v>
      </c>
      <c r="T14" s="21">
        <f t="shared" si="1"/>
        <v>26.828470902985075</v>
      </c>
      <c r="U14" s="58">
        <v>9.1023489999999999E-2</v>
      </c>
    </row>
    <row r="15" spans="1:21" s="9" customFormat="1" ht="108.75" customHeight="1">
      <c r="A15" s="4"/>
      <c r="B15" s="4" t="s">
        <v>35</v>
      </c>
      <c r="C15" s="7">
        <v>1190</v>
      </c>
      <c r="D15" s="7">
        <v>648</v>
      </c>
      <c r="E15" s="7">
        <v>1045</v>
      </c>
      <c r="F15" s="7" t="s">
        <v>37</v>
      </c>
      <c r="G15" s="7" t="s">
        <v>38</v>
      </c>
      <c r="H15" s="7">
        <v>7</v>
      </c>
      <c r="I15" s="8" t="s">
        <v>31</v>
      </c>
      <c r="J15" s="8">
        <v>18</v>
      </c>
      <c r="K15" s="8">
        <v>1</v>
      </c>
      <c r="L15" s="8" t="s">
        <v>32</v>
      </c>
      <c r="M15" s="8" t="s">
        <v>15</v>
      </c>
      <c r="N15" s="8" t="s">
        <v>17</v>
      </c>
      <c r="O15" s="8" t="s">
        <v>36</v>
      </c>
      <c r="P15" s="8">
        <v>7</v>
      </c>
      <c r="Q15" s="4" t="s">
        <v>18</v>
      </c>
      <c r="R15" s="21">
        <v>27.3</v>
      </c>
      <c r="S15" s="21">
        <f t="shared" ref="S15:S20" si="2">R15+700/(67/U15)</f>
        <v>28.250991686567165</v>
      </c>
      <c r="T15" s="21">
        <f t="shared" ref="T15:T20" si="3">R15+2450/(67/U15)</f>
        <v>30.628470902985075</v>
      </c>
      <c r="U15" s="58">
        <v>9.1023489999999999E-2</v>
      </c>
    </row>
    <row r="16" spans="1:21" s="9" customFormat="1" ht="108.75" customHeight="1">
      <c r="A16" s="4"/>
      <c r="B16" s="4" t="s">
        <v>41</v>
      </c>
      <c r="C16" s="7">
        <v>1085</v>
      </c>
      <c r="D16" s="7">
        <v>650</v>
      </c>
      <c r="E16" s="7">
        <v>1200</v>
      </c>
      <c r="F16" s="7" t="s">
        <v>42</v>
      </c>
      <c r="G16" s="7" t="s">
        <v>43</v>
      </c>
      <c r="H16" s="7">
        <v>5</v>
      </c>
      <c r="I16" s="8" t="s">
        <v>31</v>
      </c>
      <c r="J16" s="8" t="s">
        <v>44</v>
      </c>
      <c r="K16" s="8"/>
      <c r="L16" s="8" t="s">
        <v>32</v>
      </c>
      <c r="M16" s="8" t="s">
        <v>15</v>
      </c>
      <c r="N16" s="8" t="s">
        <v>17</v>
      </c>
      <c r="O16" s="8" t="s">
        <v>45</v>
      </c>
      <c r="P16" s="8">
        <v>5</v>
      </c>
      <c r="Q16" s="4" t="s">
        <v>18</v>
      </c>
      <c r="R16" s="21">
        <v>24.6</v>
      </c>
      <c r="S16" s="21">
        <f t="shared" si="2"/>
        <v>26.501983352238806</v>
      </c>
      <c r="T16" s="21">
        <f t="shared" si="3"/>
        <v>31.256941732835823</v>
      </c>
      <c r="U16" s="58">
        <f>0.667*0.257*1.062</f>
        <v>0.18204697800000003</v>
      </c>
    </row>
    <row r="17" spans="1:21" s="9" customFormat="1" ht="87.75" customHeight="1">
      <c r="A17" s="4"/>
      <c r="B17" s="4" t="s">
        <v>46</v>
      </c>
      <c r="C17" s="7">
        <v>1520</v>
      </c>
      <c r="D17" s="7">
        <v>720</v>
      </c>
      <c r="E17" s="7">
        <v>1040</v>
      </c>
      <c r="F17" s="7"/>
      <c r="G17" s="7"/>
      <c r="H17" s="7">
        <v>9</v>
      </c>
      <c r="I17" s="8" t="s">
        <v>47</v>
      </c>
      <c r="J17" s="8">
        <v>22</v>
      </c>
      <c r="K17" s="8">
        <v>1</v>
      </c>
      <c r="L17" s="8" t="s">
        <v>48</v>
      </c>
      <c r="M17" s="8" t="s">
        <v>16</v>
      </c>
      <c r="N17" s="8" t="s">
        <v>49</v>
      </c>
      <c r="O17" s="8" t="s">
        <v>50</v>
      </c>
      <c r="P17" s="8" t="s">
        <v>50</v>
      </c>
      <c r="Q17" s="4" t="s">
        <v>18</v>
      </c>
      <c r="R17" s="21">
        <v>23</v>
      </c>
      <c r="S17" s="21">
        <f t="shared" si="2"/>
        <v>24.131367164179103</v>
      </c>
      <c r="T17" s="21">
        <f t="shared" si="3"/>
        <v>26.959785074626865</v>
      </c>
      <c r="U17" s="58">
        <f>0.72*0.32*0.94/2</f>
        <v>0.108288</v>
      </c>
    </row>
    <row r="18" spans="1:21" s="9" customFormat="1" ht="70.5" customHeight="1">
      <c r="A18" s="4"/>
      <c r="B18" s="4" t="s">
        <v>51</v>
      </c>
      <c r="C18" s="7">
        <v>1400</v>
      </c>
      <c r="D18" s="7">
        <v>650</v>
      </c>
      <c r="E18" s="7">
        <v>1050</v>
      </c>
      <c r="F18" s="7"/>
      <c r="G18" s="7"/>
      <c r="H18" s="7">
        <v>6.1</v>
      </c>
      <c r="I18" s="8" t="s">
        <v>47</v>
      </c>
      <c r="J18" s="8">
        <v>22</v>
      </c>
      <c r="K18" s="8">
        <v>1.2</v>
      </c>
      <c r="L18" s="8" t="s">
        <v>48</v>
      </c>
      <c r="M18" s="8" t="s">
        <v>16</v>
      </c>
      <c r="N18" s="8" t="s">
        <v>49</v>
      </c>
      <c r="O18" s="8" t="s">
        <v>50</v>
      </c>
      <c r="P18" s="8" t="s">
        <v>50</v>
      </c>
      <c r="Q18" s="4" t="s">
        <v>18</v>
      </c>
      <c r="R18" s="21">
        <v>16.3</v>
      </c>
      <c r="S18" s="21">
        <f t="shared" si="2"/>
        <v>17.642746268656715</v>
      </c>
      <c r="T18" s="21">
        <f t="shared" si="3"/>
        <v>20.999611940298507</v>
      </c>
      <c r="U18" s="58">
        <f>0.595*0.18*1.2</f>
        <v>0.12851999999999997</v>
      </c>
    </row>
    <row r="19" spans="1:21" s="9" customFormat="1" ht="70.5" customHeight="1">
      <c r="A19" s="4"/>
      <c r="B19" s="4" t="s">
        <v>52</v>
      </c>
      <c r="C19" s="7">
        <v>640</v>
      </c>
      <c r="D19" s="7">
        <v>550</v>
      </c>
      <c r="E19" s="7">
        <v>780</v>
      </c>
      <c r="F19" s="7" t="s">
        <v>53</v>
      </c>
      <c r="G19" s="7" t="s">
        <v>54</v>
      </c>
      <c r="H19" s="7">
        <v>3.4</v>
      </c>
      <c r="I19" s="8" t="s">
        <v>55</v>
      </c>
      <c r="J19" s="8">
        <v>18</v>
      </c>
      <c r="K19" s="8">
        <v>1</v>
      </c>
      <c r="L19" s="8" t="s">
        <v>56</v>
      </c>
      <c r="M19" s="8" t="s">
        <v>16</v>
      </c>
      <c r="N19" s="8" t="s">
        <v>17</v>
      </c>
      <c r="O19" s="8" t="s">
        <v>33</v>
      </c>
      <c r="P19" s="8">
        <v>1</v>
      </c>
      <c r="Q19" s="4" t="s">
        <v>18</v>
      </c>
      <c r="R19" s="21">
        <v>9.5</v>
      </c>
      <c r="S19" s="21">
        <f t="shared" si="2"/>
        <v>9.6904909373134327</v>
      </c>
      <c r="T19" s="21">
        <f t="shared" si="3"/>
        <v>10.166718280597015</v>
      </c>
      <c r="U19" s="58">
        <f>0.56*0.266*0.612/5</f>
        <v>1.8232703999999999E-2</v>
      </c>
    </row>
    <row r="20" spans="1:21" s="10" customFormat="1" ht="80.25" customHeight="1">
      <c r="A20" s="4"/>
      <c r="B20" s="4" t="s">
        <v>57</v>
      </c>
      <c r="C20" s="7">
        <v>1148</v>
      </c>
      <c r="D20" s="7">
        <v>640</v>
      </c>
      <c r="E20" s="7">
        <v>780</v>
      </c>
      <c r="F20" s="7"/>
      <c r="G20" s="7"/>
      <c r="H20" s="7">
        <v>9</v>
      </c>
      <c r="I20" s="8" t="s">
        <v>58</v>
      </c>
      <c r="J20" s="8">
        <v>25</v>
      </c>
      <c r="K20" s="8">
        <v>1.4</v>
      </c>
      <c r="L20" s="8" t="s">
        <v>59</v>
      </c>
      <c r="M20" s="8" t="s">
        <v>16</v>
      </c>
      <c r="N20" s="8" t="s">
        <v>16</v>
      </c>
      <c r="O20" s="8" t="s">
        <v>50</v>
      </c>
      <c r="P20" s="8" t="s">
        <v>50</v>
      </c>
      <c r="Q20" s="4" t="s">
        <v>18</v>
      </c>
      <c r="R20" s="21">
        <v>18.5</v>
      </c>
      <c r="S20" s="21">
        <f t="shared" si="2"/>
        <v>19.091426865671643</v>
      </c>
      <c r="T20" s="21">
        <f t="shared" si="3"/>
        <v>20.569994029850747</v>
      </c>
      <c r="U20" s="59">
        <f>1.16*0.32*0.61/4</f>
        <v>5.6607999999999992E-2</v>
      </c>
    </row>
    <row r="22" spans="1:21" ht="18.75">
      <c r="B22" s="16" t="s">
        <v>25</v>
      </c>
    </row>
  </sheetData>
  <autoFilter ref="A11:P11">
    <filterColumn colId="5"/>
    <filterColumn colId="6"/>
  </autoFilter>
  <dataConsolidate/>
  <mergeCells count="8">
    <mergeCell ref="A2:H2"/>
    <mergeCell ref="A3:H3"/>
    <mergeCell ref="A4:H4"/>
    <mergeCell ref="N10:P10"/>
    <mergeCell ref="C10:E10"/>
    <mergeCell ref="I10:M10"/>
    <mergeCell ref="B5:D5"/>
    <mergeCell ref="B7:D7"/>
  </mergeCells>
  <pageMargins left="0.19685039370078741" right="0.27559055118110237" top="0.43307086614173229" bottom="0.43307086614173229" header="0.39370078740157483" footer="0.35433070866141736"/>
  <pageSetup paperSize="9" scale="5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garden swing</vt:lpstr>
      <vt:lpstr>folding bed</vt:lpstr>
      <vt:lpstr>set of furniture</vt:lpstr>
      <vt:lpstr>chaise lounge, folding chair</vt:lpstr>
    </vt:vector>
  </TitlesOfParts>
  <Company>OBI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Rath</dc:creator>
  <cp:lastModifiedBy>peok01</cp:lastModifiedBy>
  <cp:lastPrinted>2017-08-07T12:48:32Z</cp:lastPrinted>
  <dcterms:created xsi:type="dcterms:W3CDTF">2014-07-23T11:22:41Z</dcterms:created>
  <dcterms:modified xsi:type="dcterms:W3CDTF">2018-04-18T13:28:40Z</dcterms:modified>
</cp:coreProperties>
</file>